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comments6.xml" ContentType="application/vnd.openxmlformats-officedocument.spreadsheetml.comments+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L:\01. CATEGORIA XV PBAE\Manuales y formularios\2022\oficiales\página web PBAE\"/>
    </mc:Choice>
  </mc:AlternateContent>
  <xr:revisionPtr revIDLastSave="0" documentId="8_{407F6791-4EF1-4408-9A37-0F2ED32449CA}" xr6:coauthVersionLast="47" xr6:coauthVersionMax="47" xr10:uidLastSave="{00000000-0000-0000-0000-000000000000}"/>
  <workbookProtection workbookAlgorithmName="SHA-512" workbookHashValue="taQfJH/KbYdR+J8AMy/yVFvYKqvx66JBIbISgmDMcUOPQPH3LXT94nvxl4BMoF01dkeqaVDpnA2aiog3iJlFhQ==" workbookSaltValue="CiIsX7Y3bqQSg9ybAks/og==" workbookSpinCount="100000" lockStructure="1"/>
  <bookViews>
    <workbookView xWindow="-28920" yWindow="-120" windowWidth="29040" windowHeight="16440" tabRatio="791" xr2:uid="{00000000-000D-0000-FFFF-FFFF00000000}"/>
  </bookViews>
  <sheets>
    <sheet name="Portada" sheetId="2" r:id="rId1"/>
    <sheet name="Instrucciones  " sheetId="8" state="hidden" r:id="rId2"/>
    <sheet name="A1. Agua " sheetId="1" r:id="rId3"/>
    <sheet name="A2-A3 A. residual y pluvial" sheetId="29" r:id="rId4"/>
    <sheet name="E1. Energía y combustibles" sheetId="30" r:id="rId5"/>
    <sheet name="M1. Materiales" sheetId="31" r:id="rId6"/>
    <sheet name="R.1. Residuos 1" sheetId="32" r:id="rId7"/>
    <sheet name="B1. Biodiversidad" sheetId="33" r:id="rId8"/>
    <sheet name="Escalas y puntajes" sheetId="17" state="hidden" r:id="rId9"/>
    <sheet name="CALIFICACIÓN " sheetId="15" state="hidden" r:id="rId10"/>
  </sheets>
  <definedNames>
    <definedName name="_Hlk518471609" localSheetId="1">'Instrucciones  '!$B$4</definedName>
    <definedName name="AGUA">'Escalas y puntajes'!#REF!</definedName>
    <definedName name="DISEÑO">'Escalas y puntajes'!#REF!</definedName>
    <definedName name="Escala">'Escalas y puntajes'!$C$4:$C$11</definedName>
    <definedName name="Escala_valor">'Escalas y puntajes'!$C$3:$D$11</definedName>
    <definedName name="ponderación" localSheetId="7">Tabla1[]</definedName>
    <definedName name="ponderación" localSheetId="4">Tabla1[]</definedName>
    <definedName name="ponderación" localSheetId="5">Tabla1[]</definedName>
    <definedName name="ponderación" localSheetId="6">Tabla1[]</definedName>
    <definedName name="ponderación">Tabla1[]</definedName>
    <definedName name="Tabla_puntajes" localSheetId="7">Tabla14[]</definedName>
    <definedName name="Tabla_puntajes" localSheetId="4">Tabla14[]</definedName>
    <definedName name="Tabla_puntajes" localSheetId="5">Tabla14[]</definedName>
    <definedName name="Tabla_puntajes" localSheetId="6">Tabla14[]</definedName>
    <definedName name="Tabla_puntajes">Tabla14[]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33" l="1"/>
  <c r="M26" i="33"/>
  <c r="M25" i="33"/>
  <c r="M24" i="33"/>
  <c r="M23" i="33"/>
  <c r="P22" i="33"/>
  <c r="O22" i="33"/>
  <c r="M13" i="33"/>
  <c r="M12" i="33"/>
  <c r="M11" i="33"/>
  <c r="M10" i="33"/>
  <c r="M9" i="33"/>
  <c r="P8" i="33"/>
  <c r="O8" i="33"/>
  <c r="M71" i="32"/>
  <c r="M70" i="32"/>
  <c r="M69" i="32"/>
  <c r="M68" i="32"/>
  <c r="M67" i="32"/>
  <c r="P66" i="32"/>
  <c r="O66" i="32"/>
  <c r="M56" i="32"/>
  <c r="M55" i="32"/>
  <c r="M54" i="32"/>
  <c r="M53" i="32"/>
  <c r="M52" i="32"/>
  <c r="P51" i="32"/>
  <c r="O51" i="32"/>
  <c r="M42" i="32"/>
  <c r="M41" i="32"/>
  <c r="M40" i="32"/>
  <c r="M39" i="32"/>
  <c r="M38" i="32"/>
  <c r="P37" i="32"/>
  <c r="O37" i="32"/>
  <c r="M27" i="32"/>
  <c r="M26" i="32"/>
  <c r="M25" i="32"/>
  <c r="M24" i="32"/>
  <c r="M23" i="32"/>
  <c r="P22" i="32"/>
  <c r="O22" i="32"/>
  <c r="M13" i="32"/>
  <c r="M12" i="32"/>
  <c r="M11" i="32"/>
  <c r="M10" i="32"/>
  <c r="M9" i="32"/>
  <c r="P8" i="32"/>
  <c r="O8" i="32"/>
  <c r="M56" i="31"/>
  <c r="M55" i="31"/>
  <c r="M54" i="31"/>
  <c r="M53" i="31"/>
  <c r="M52" i="31"/>
  <c r="P51" i="31"/>
  <c r="O51" i="31"/>
  <c r="M42" i="31"/>
  <c r="M41" i="31"/>
  <c r="M40" i="31"/>
  <c r="M39" i="31"/>
  <c r="M38" i="31"/>
  <c r="P37" i="31"/>
  <c r="O37" i="31"/>
  <c r="M27" i="31"/>
  <c r="M26" i="31"/>
  <c r="M25" i="31"/>
  <c r="M24" i="31"/>
  <c r="M23" i="31"/>
  <c r="P22" i="31"/>
  <c r="O22" i="31"/>
  <c r="M13" i="31"/>
  <c r="M12" i="31"/>
  <c r="M11" i="31"/>
  <c r="M10" i="31"/>
  <c r="M9" i="31"/>
  <c r="P8" i="31"/>
  <c r="O8" i="31"/>
  <c r="M42" i="30"/>
  <c r="M41" i="30"/>
  <c r="M40" i="30"/>
  <c r="M39" i="30"/>
  <c r="M38" i="30"/>
  <c r="P37" i="30"/>
  <c r="O37" i="30"/>
  <c r="M27" i="30"/>
  <c r="M26" i="30"/>
  <c r="M25" i="30"/>
  <c r="M24" i="30"/>
  <c r="M23" i="30"/>
  <c r="P22" i="30"/>
  <c r="O22" i="30"/>
  <c r="M13" i="30"/>
  <c r="M12" i="30"/>
  <c r="M11" i="30"/>
  <c r="M10" i="30"/>
  <c r="M9" i="30"/>
  <c r="P8" i="30"/>
  <c r="O8" i="30"/>
  <c r="M27" i="29"/>
  <c r="M26" i="29"/>
  <c r="M25" i="29"/>
  <c r="M24" i="29"/>
  <c r="M23" i="29"/>
  <c r="P22" i="29"/>
  <c r="O22" i="29"/>
  <c r="M13" i="29"/>
  <c r="M12" i="29"/>
  <c r="M11" i="29"/>
  <c r="M10" i="29"/>
  <c r="M9" i="29"/>
  <c r="P16" i="29" s="1"/>
  <c r="P8" i="29"/>
  <c r="O8" i="29"/>
  <c r="O8" i="1"/>
  <c r="P16" i="30" l="1"/>
  <c r="P16" i="31"/>
  <c r="P16" i="33"/>
  <c r="P18" i="33"/>
  <c r="P16" i="32"/>
  <c r="P18" i="30"/>
  <c r="P32" i="31"/>
  <c r="P32" i="29"/>
  <c r="P74" i="32"/>
  <c r="P17" i="29"/>
  <c r="P46" i="30"/>
  <c r="P59" i="31"/>
  <c r="P59" i="32"/>
  <c r="P18" i="31"/>
  <c r="P18" i="29"/>
  <c r="P30" i="30"/>
  <c r="P47" i="30"/>
  <c r="P47" i="31"/>
  <c r="P60" i="31"/>
  <c r="P17" i="33"/>
  <c r="P32" i="33"/>
  <c r="P30" i="33"/>
  <c r="P31" i="33"/>
  <c r="P18" i="32"/>
  <c r="P31" i="32"/>
  <c r="P76" i="32"/>
  <c r="P75" i="32"/>
  <c r="P31" i="30"/>
  <c r="P32" i="32"/>
  <c r="P17" i="31"/>
  <c r="P30" i="29"/>
  <c r="C5" i="15" s="1"/>
  <c r="P17" i="30"/>
  <c r="P32" i="30"/>
  <c r="P30" i="31"/>
  <c r="P46" i="31"/>
  <c r="P61" i="31"/>
  <c r="P45" i="31"/>
  <c r="P31" i="29"/>
  <c r="P45" i="30"/>
  <c r="P31" i="31"/>
  <c r="P17" i="32"/>
  <c r="P61" i="32"/>
  <c r="P47" i="32"/>
  <c r="P45" i="32"/>
  <c r="P60" i="32"/>
  <c r="P30" i="32"/>
  <c r="P46" i="32"/>
  <c r="B10" i="15"/>
  <c r="C6" i="15" l="1"/>
  <c r="C7" i="15"/>
  <c r="D9" i="15"/>
  <c r="C9" i="15"/>
  <c r="P19" i="33"/>
  <c r="D5" i="15"/>
  <c r="P19" i="29"/>
  <c r="P19" i="30"/>
  <c r="D6" i="15"/>
  <c r="D7" i="15"/>
  <c r="C8" i="15"/>
  <c r="P19" i="32"/>
  <c r="D8" i="15"/>
  <c r="P33" i="33"/>
  <c r="P33" i="32"/>
  <c r="P62" i="31"/>
  <c r="P33" i="30"/>
  <c r="P48" i="32"/>
  <c r="P48" i="30"/>
  <c r="P77" i="32"/>
  <c r="P33" i="29"/>
  <c r="P33" i="31"/>
  <c r="P62" i="32"/>
  <c r="P48" i="31"/>
  <c r="P19" i="31"/>
  <c r="E8" i="15" l="1"/>
  <c r="P8" i="1"/>
  <c r="M10" i="1"/>
  <c r="M11" i="1"/>
  <c r="M12" i="1"/>
  <c r="M13" i="1"/>
  <c r="M9" i="1"/>
  <c r="P16" i="1" l="1"/>
  <c r="C4" i="15" s="1"/>
  <c r="P17" i="1"/>
  <c r="P18" i="1"/>
  <c r="D4" i="15" l="1"/>
  <c r="P19" i="1"/>
  <c r="E4" i="15"/>
  <c r="C10" i="15"/>
  <c r="E9" i="15"/>
  <c r="E6" i="15"/>
  <c r="E7" i="15"/>
  <c r="E5" i="15" l="1"/>
  <c r="D10" i="15"/>
  <c r="E1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Sergio Bolaños</author>
  </authors>
  <commentList>
    <comment ref="G8" authorId="0" shapeId="0" xr:uid="{00000000-0006-0000-0200-000002000000}">
      <text>
        <r>
          <rPr>
            <sz val="9"/>
            <color indexed="81"/>
            <rFont val="Tahoma"/>
            <family val="2"/>
          </rPr>
          <t xml:space="preserve">Justifique la medida adoptada y como esta contribuye a la adaptación y mitigación de sus impactos. </t>
        </r>
      </text>
    </comment>
    <comment ref="H8" authorId="0" shapeId="0" xr:uid="{00000000-0006-0000-0200-000003000000}">
      <text>
        <r>
          <rPr>
            <sz val="9"/>
            <color indexed="81"/>
            <rFont val="Tahoma"/>
            <family val="2"/>
          </rPr>
          <t xml:space="preserve">Estime el ahorro mensual para cada una de las medidas adoptadas en el parámetro 
</t>
        </r>
      </text>
    </comment>
    <comment ref="J8" authorId="0" shapeId="0" xr:uid="{00000000-0006-0000-0200-000005000000}">
      <text>
        <r>
          <rPr>
            <sz val="9"/>
            <color indexed="81"/>
            <rFont val="Tahoma"/>
            <family val="2"/>
          </rPr>
          <t>Señalar el tipo de documentación mediante la cual se justificarán los controles, mismas que podrían ser solicitadas para la evaluación de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Sergio Bolaños</author>
  </authors>
  <commentList>
    <comment ref="G8" authorId="0" shapeId="0" xr:uid="{EB37D5B6-9557-48ED-8C05-AEE459052FD3}">
      <text>
        <r>
          <rPr>
            <sz val="9"/>
            <color indexed="81"/>
            <rFont val="Tahoma"/>
            <family val="2"/>
          </rPr>
          <t xml:space="preserve">Justifique la medida adoptada y como esta contribuye a la adaptación y mitigación de sus impactos. </t>
        </r>
      </text>
    </comment>
    <comment ref="H8" authorId="0" shapeId="0" xr:uid="{20F58DB5-6126-4A22-9C44-65D5E66ACE12}">
      <text>
        <r>
          <rPr>
            <sz val="9"/>
            <color indexed="81"/>
            <rFont val="Tahoma"/>
            <family val="2"/>
          </rPr>
          <t xml:space="preserve">Estime el ahorro mensual para cada una de las medidas adoptadas en el parámetro 
</t>
        </r>
      </text>
    </comment>
    <comment ref="J8" authorId="0" shapeId="0" xr:uid="{6730B765-2552-4C53-A733-BD0E46BE3121}">
      <text>
        <r>
          <rPr>
            <sz val="9"/>
            <color indexed="81"/>
            <rFont val="Tahoma"/>
            <family val="2"/>
          </rPr>
          <t>Señalar el tipo de documentación mediante la cual se justificarán los controles, mismas que podrían ser solicitadas para la evaluación de campo.</t>
        </r>
      </text>
    </comment>
    <comment ref="G22" authorId="0" shapeId="0" xr:uid="{0B06146C-1982-4E51-BCBB-100968692E90}">
      <text>
        <r>
          <rPr>
            <sz val="9"/>
            <color indexed="81"/>
            <rFont val="Tahoma"/>
            <family val="2"/>
          </rPr>
          <t xml:space="preserve">Justifique la medida adoptada y como esta contribuye a la adaptación y mitigación de sus impactos. </t>
        </r>
      </text>
    </comment>
    <comment ref="H22" authorId="0" shapeId="0" xr:uid="{D21557C2-C708-4EB2-BB78-D9B8685BA3C4}">
      <text>
        <r>
          <rPr>
            <sz val="9"/>
            <color indexed="81"/>
            <rFont val="Tahoma"/>
            <family val="2"/>
          </rPr>
          <t xml:space="preserve">Estime el ahorro mensual para cada una de las medidas adoptadas en el parámetro 
</t>
        </r>
      </text>
    </comment>
    <comment ref="J22" authorId="0" shapeId="0" xr:uid="{3437CA7A-ADA2-4334-A1FC-29D60595E1C1}">
      <text>
        <r>
          <rPr>
            <sz val="9"/>
            <color indexed="81"/>
            <rFont val="Tahoma"/>
            <family val="2"/>
          </rPr>
          <t>Señalar el tipo de documentación mediante la cual se justificarán los controles, mismas que podrían ser solicitadas para la evaluación de campo.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Sergio Bolaños</author>
  </authors>
  <commentList>
    <comment ref="G8" authorId="0" shapeId="0" xr:uid="{4782EF7F-6896-4153-BDE0-939AD877A9C7}">
      <text>
        <r>
          <rPr>
            <sz val="9"/>
            <color indexed="81"/>
            <rFont val="Tahoma"/>
            <family val="2"/>
          </rPr>
          <t xml:space="preserve">Justifique la medida adoptada y como esta contribuye a la adaptación y mitigación de sus impactos. </t>
        </r>
      </text>
    </comment>
    <comment ref="H8" authorId="0" shapeId="0" xr:uid="{AD9EF697-48BE-48B7-91F6-D56C889A5CAB}">
      <text>
        <r>
          <rPr>
            <sz val="9"/>
            <color indexed="81"/>
            <rFont val="Tahoma"/>
            <family val="2"/>
          </rPr>
          <t xml:space="preserve">Estime el ahorro mensual para cada una de las medidas adoptadas en el parámetro 
</t>
        </r>
      </text>
    </comment>
    <comment ref="J8" authorId="0" shapeId="0" xr:uid="{2D5CAB04-7B91-4A4D-B1C7-2DE768FE82C8}">
      <text>
        <r>
          <rPr>
            <sz val="9"/>
            <color indexed="81"/>
            <rFont val="Tahoma"/>
            <family val="2"/>
          </rPr>
          <t>Señalar el tipo de documentación mediante la cual se justificarán los controles, mismas que podrían ser solicitadas para la evaluación de campo.</t>
        </r>
      </text>
    </comment>
    <comment ref="G22" authorId="0" shapeId="0" xr:uid="{DA41264D-FCD4-4F89-A5B5-EAF7C536A816}">
      <text>
        <r>
          <rPr>
            <sz val="9"/>
            <color indexed="81"/>
            <rFont val="Tahoma"/>
            <family val="2"/>
          </rPr>
          <t xml:space="preserve">Justifique la medida adoptada y como esta contribuye a la adaptación y mitigación de sus impactos. </t>
        </r>
      </text>
    </comment>
    <comment ref="H22" authorId="0" shapeId="0" xr:uid="{2B870112-2EBC-4694-8872-6C76891A0BEB}">
      <text>
        <r>
          <rPr>
            <sz val="9"/>
            <color indexed="81"/>
            <rFont val="Tahoma"/>
            <family val="2"/>
          </rPr>
          <t xml:space="preserve">Estime el ahorro mensual para cada una de las medidas adoptadas en el parámetro 
</t>
        </r>
      </text>
    </comment>
    <comment ref="J22" authorId="0" shapeId="0" xr:uid="{F4C5A020-5B43-4A70-807D-4C23B54B1810}">
      <text>
        <r>
          <rPr>
            <sz val="9"/>
            <color indexed="81"/>
            <rFont val="Tahoma"/>
            <family val="2"/>
          </rPr>
          <t>Señalar el tipo de documentación mediante la cual se justificarán los controles, mismas que podrían ser solicitadas para la evaluación de campo.</t>
        </r>
      </text>
    </comment>
    <comment ref="G37" authorId="0" shapeId="0" xr:uid="{DF8D6352-2B92-430B-AD2E-4C0169557A66}">
      <text>
        <r>
          <rPr>
            <sz val="9"/>
            <color indexed="81"/>
            <rFont val="Tahoma"/>
            <family val="2"/>
          </rPr>
          <t xml:space="preserve">Justifique la medida adoptada y como esta contribuye a la adaptación y mitigación de sus impactos. </t>
        </r>
      </text>
    </comment>
    <comment ref="H37" authorId="0" shapeId="0" xr:uid="{873EF288-E4A7-448D-9DDD-4F975BC355FA}">
      <text>
        <r>
          <rPr>
            <sz val="9"/>
            <color indexed="81"/>
            <rFont val="Tahoma"/>
            <family val="2"/>
          </rPr>
          <t xml:space="preserve">Estime el ahorro mensual para cada una de las medidas adoptadas en el parámetro 
</t>
        </r>
      </text>
    </comment>
    <comment ref="J37" authorId="0" shapeId="0" xr:uid="{CF623E69-650F-4C7E-B015-166CAE1DCDAB}">
      <text>
        <r>
          <rPr>
            <sz val="9"/>
            <color indexed="81"/>
            <rFont val="Tahoma"/>
            <family val="2"/>
          </rPr>
          <t>Señalar el tipo de documentación mediante la cual se justificarán los controles, mismas que podrían ser solicitadas para la evaluación de campo.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Sergio Bolaños</author>
  </authors>
  <commentList>
    <comment ref="G8" authorId="0" shapeId="0" xr:uid="{E7026BA5-60BA-4FE1-ABC2-B75C08778C25}">
      <text>
        <r>
          <rPr>
            <sz val="9"/>
            <color indexed="81"/>
            <rFont val="Tahoma"/>
            <family val="2"/>
          </rPr>
          <t xml:space="preserve">Justifique la medida adoptada y como esta contribuye a la adaptación y mitigación de sus impactos. </t>
        </r>
      </text>
    </comment>
    <comment ref="H8" authorId="0" shapeId="0" xr:uid="{EA7F0502-ECC8-45AC-9B0D-C7DDBBAEFC3F}">
      <text>
        <r>
          <rPr>
            <sz val="9"/>
            <color indexed="81"/>
            <rFont val="Tahoma"/>
            <family val="2"/>
          </rPr>
          <t xml:space="preserve">Estime el ahorro mensual para cada una de las medidas adoptadas en el parámetro 
</t>
        </r>
      </text>
    </comment>
    <comment ref="J8" authorId="0" shapeId="0" xr:uid="{2772F324-FDDC-49F5-BFBB-9E3B6E466CF2}">
      <text>
        <r>
          <rPr>
            <sz val="9"/>
            <color indexed="81"/>
            <rFont val="Tahoma"/>
            <family val="2"/>
          </rPr>
          <t>Señalar el tipo de documentación mediante la cual se justificarán los controles, mismas que podrían ser solicitadas para la evaluación de campo.</t>
        </r>
      </text>
    </comment>
    <comment ref="G22" authorId="0" shapeId="0" xr:uid="{2B2AEF81-BBEC-4EDC-9CEE-527AAA30D6A5}">
      <text>
        <r>
          <rPr>
            <sz val="9"/>
            <color indexed="81"/>
            <rFont val="Tahoma"/>
            <family val="2"/>
          </rPr>
          <t xml:space="preserve">Justifique la medida adoptada y como esta contribuye a la adaptación y mitigación de sus impactos. </t>
        </r>
      </text>
    </comment>
    <comment ref="H22" authorId="0" shapeId="0" xr:uid="{45888204-0BA1-4518-B0D6-3DB0C2BC3077}">
      <text>
        <r>
          <rPr>
            <sz val="9"/>
            <color indexed="81"/>
            <rFont val="Tahoma"/>
            <family val="2"/>
          </rPr>
          <t xml:space="preserve">Estime el ahorro mensual para cada una de las medidas adoptadas en el parámetro 
</t>
        </r>
      </text>
    </comment>
    <comment ref="J22" authorId="0" shapeId="0" xr:uid="{BA2C7997-89C1-4D69-8545-FCEEE77BFF5E}">
      <text>
        <r>
          <rPr>
            <sz val="9"/>
            <color indexed="81"/>
            <rFont val="Tahoma"/>
            <family val="2"/>
          </rPr>
          <t>Señalar el tipo de documentación mediante la cual se justificarán los controles, mismas que podrían ser solicitadas para la evaluación de campo.</t>
        </r>
      </text>
    </comment>
    <comment ref="G37" authorId="0" shapeId="0" xr:uid="{0F9EA62D-767E-4972-B3CB-79966BED7FCB}">
      <text>
        <r>
          <rPr>
            <sz val="9"/>
            <color indexed="81"/>
            <rFont val="Tahoma"/>
            <family val="2"/>
          </rPr>
          <t xml:space="preserve">Justifique la medida adoptada y como esta contribuye a la adaptación y mitigación de sus impactos. </t>
        </r>
      </text>
    </comment>
    <comment ref="H37" authorId="0" shapeId="0" xr:uid="{31D1EAEE-7A1E-4E5E-97E3-428C78006F12}">
      <text>
        <r>
          <rPr>
            <sz val="9"/>
            <color indexed="81"/>
            <rFont val="Tahoma"/>
            <family val="2"/>
          </rPr>
          <t xml:space="preserve">Estime el ahorro mensual para cada una de las medidas adoptadas en el parámetro 
</t>
        </r>
      </text>
    </comment>
    <comment ref="J37" authorId="0" shapeId="0" xr:uid="{656293B1-9666-4AD7-AF86-26E467BBD60D}">
      <text>
        <r>
          <rPr>
            <sz val="9"/>
            <color indexed="81"/>
            <rFont val="Tahoma"/>
            <family val="2"/>
          </rPr>
          <t>Señalar el tipo de documentación mediante la cual se justificarán los controles, mismas que podrían ser solicitadas para la evaluación de campo.</t>
        </r>
      </text>
    </comment>
    <comment ref="G51" authorId="0" shapeId="0" xr:uid="{82961073-8753-4E02-A5CF-DC2C20178160}">
      <text>
        <r>
          <rPr>
            <sz val="9"/>
            <color indexed="81"/>
            <rFont val="Tahoma"/>
            <family val="2"/>
          </rPr>
          <t xml:space="preserve">Justifique la medida adoptada y como esta contribuye a la adaptación y mitigación de sus impactos. </t>
        </r>
      </text>
    </comment>
    <comment ref="H51" authorId="0" shapeId="0" xr:uid="{375C83B6-D01A-4D74-98E7-C2B52DB6120C}">
      <text>
        <r>
          <rPr>
            <sz val="9"/>
            <color indexed="81"/>
            <rFont val="Tahoma"/>
            <family val="2"/>
          </rPr>
          <t xml:space="preserve">Estime el ahorro mensual para cada una de las medidas adoptadas en el parámetro 
</t>
        </r>
      </text>
    </comment>
    <comment ref="J51" authorId="0" shapeId="0" xr:uid="{9E1AEA33-EB16-4777-A8DC-EA2A3A7CBF2B}">
      <text>
        <r>
          <rPr>
            <sz val="9"/>
            <color indexed="81"/>
            <rFont val="Tahoma"/>
            <family val="2"/>
          </rPr>
          <t>Señalar el tipo de documentación mediante la cual se justificarán los controles, mismas que podrían ser solicitadas para la evaluación de campo.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Sergio Bolaños</author>
  </authors>
  <commentList>
    <comment ref="G8" authorId="0" shapeId="0" xr:uid="{CF2A11BB-A9A6-4446-8A8C-77D6509777A1}">
      <text>
        <r>
          <rPr>
            <sz val="9"/>
            <color indexed="81"/>
            <rFont val="Tahoma"/>
            <family val="2"/>
          </rPr>
          <t xml:space="preserve">Justifique la medida adoptada y como esta contribuye a la adaptación y mitigación de sus impactos. </t>
        </r>
      </text>
    </comment>
    <comment ref="H8" authorId="0" shapeId="0" xr:uid="{C53F0F16-6F80-4D75-8021-9F88B82BCFA9}">
      <text>
        <r>
          <rPr>
            <sz val="9"/>
            <color indexed="81"/>
            <rFont val="Tahoma"/>
            <family val="2"/>
          </rPr>
          <t xml:space="preserve">Estime el ahorro mensual para cada una de las medidas adoptadas en el parámetro 
</t>
        </r>
      </text>
    </comment>
    <comment ref="J8" authorId="0" shapeId="0" xr:uid="{FB9DCE3E-B8FC-4BFE-9DA9-CB8ED3A574B6}">
      <text>
        <r>
          <rPr>
            <sz val="9"/>
            <color indexed="81"/>
            <rFont val="Tahoma"/>
            <family val="2"/>
          </rPr>
          <t>Señalar el tipo de documentación mediante la cual se justificarán los controles, mismas que podrían ser solicitadas para la evaluación de campo.</t>
        </r>
      </text>
    </comment>
    <comment ref="G22" authorId="0" shapeId="0" xr:uid="{08AB33AB-28E9-4B03-B9C5-B3BF3CDC8415}">
      <text>
        <r>
          <rPr>
            <sz val="9"/>
            <color indexed="81"/>
            <rFont val="Tahoma"/>
            <family val="2"/>
          </rPr>
          <t xml:space="preserve">Justifique la medida adoptada y como esta contribuye a la adaptación y mitigación de sus impactos. </t>
        </r>
      </text>
    </comment>
    <comment ref="H22" authorId="0" shapeId="0" xr:uid="{A18F3D84-F0CD-4B95-8380-A6E9EA4F9CAA}">
      <text>
        <r>
          <rPr>
            <sz val="9"/>
            <color indexed="81"/>
            <rFont val="Tahoma"/>
            <family val="2"/>
          </rPr>
          <t xml:space="preserve">Estime el ahorro mensual para cada una de las medidas adoptadas en el parámetro 
</t>
        </r>
      </text>
    </comment>
    <comment ref="J22" authorId="0" shapeId="0" xr:uid="{5E6D6026-425B-4636-B64E-B09A9014A9CB}">
      <text>
        <r>
          <rPr>
            <sz val="9"/>
            <color indexed="81"/>
            <rFont val="Tahoma"/>
            <family val="2"/>
          </rPr>
          <t>Señalar el tipo de documentación mediante la cual se justificarán los controles, mismas que podrían ser solicitadas para la evaluación de campo.</t>
        </r>
      </text>
    </comment>
    <comment ref="G37" authorId="0" shapeId="0" xr:uid="{868A968F-2882-4391-AA0C-9347BAB7452F}">
      <text>
        <r>
          <rPr>
            <sz val="9"/>
            <color indexed="81"/>
            <rFont val="Tahoma"/>
            <family val="2"/>
          </rPr>
          <t xml:space="preserve">Justifique la medida adoptada y como esta contribuye a la adaptación y mitigación de sus impactos. </t>
        </r>
      </text>
    </comment>
    <comment ref="H37" authorId="0" shapeId="0" xr:uid="{FBEF4CA1-FF60-491F-B78C-6D51B74F7356}">
      <text>
        <r>
          <rPr>
            <sz val="9"/>
            <color indexed="81"/>
            <rFont val="Tahoma"/>
            <family val="2"/>
          </rPr>
          <t xml:space="preserve">Estime el ahorro mensual para cada una de las medidas adoptadas en el parámetro 
</t>
        </r>
      </text>
    </comment>
    <comment ref="J37" authorId="0" shapeId="0" xr:uid="{0D3D77C1-FBAA-477F-8A82-C874A42C781F}">
      <text>
        <r>
          <rPr>
            <sz val="9"/>
            <color indexed="81"/>
            <rFont val="Tahoma"/>
            <family val="2"/>
          </rPr>
          <t>Señalar el tipo de documentación mediante la cual se justificarán los controles, mismas que podrían ser solicitadas para la evaluación de campo.</t>
        </r>
      </text>
    </comment>
    <comment ref="G51" authorId="0" shapeId="0" xr:uid="{ECA9E340-6D9A-4B1B-9EBF-443E8495EB36}">
      <text>
        <r>
          <rPr>
            <sz val="9"/>
            <color indexed="81"/>
            <rFont val="Tahoma"/>
            <family val="2"/>
          </rPr>
          <t xml:space="preserve">Justifique la medida adoptada y como esta contribuye a la adaptación y mitigación de sus impactos. </t>
        </r>
      </text>
    </comment>
    <comment ref="H51" authorId="0" shapeId="0" xr:uid="{A33F29E8-FB8A-4F5F-BBFD-307D35888270}">
      <text>
        <r>
          <rPr>
            <sz val="9"/>
            <color indexed="81"/>
            <rFont val="Tahoma"/>
            <family val="2"/>
          </rPr>
          <t xml:space="preserve">Estime el ahorro mensual para cada una de las medidas adoptadas en el parámetro 
</t>
        </r>
      </text>
    </comment>
    <comment ref="J51" authorId="0" shapeId="0" xr:uid="{9FE6D6A8-CD09-46BC-81AD-2575DF9D3801}">
      <text>
        <r>
          <rPr>
            <sz val="9"/>
            <color indexed="81"/>
            <rFont val="Tahoma"/>
            <family val="2"/>
          </rPr>
          <t>Señalar el tipo de documentación mediante la cual se justificarán los controles, mismas que podrían ser solicitadas para la evaluación de campo.</t>
        </r>
      </text>
    </comment>
    <comment ref="G66" authorId="0" shapeId="0" xr:uid="{2DBAA9AE-A2A2-494F-8F72-97A80BAC3784}">
      <text>
        <r>
          <rPr>
            <sz val="9"/>
            <color indexed="81"/>
            <rFont val="Tahoma"/>
            <family val="2"/>
          </rPr>
          <t xml:space="preserve">Justifique la medida adoptada y como esta contribuye a la adaptación y mitigación de sus impactos. </t>
        </r>
      </text>
    </comment>
    <comment ref="H66" authorId="0" shapeId="0" xr:uid="{B8C53D67-B8C9-44D8-8211-A928059B283E}">
      <text>
        <r>
          <rPr>
            <sz val="9"/>
            <color indexed="81"/>
            <rFont val="Tahoma"/>
            <family val="2"/>
          </rPr>
          <t xml:space="preserve">Estime el ahorro mensual para cada una de las medidas adoptadas en el parámetro 
</t>
        </r>
      </text>
    </comment>
    <comment ref="J66" authorId="0" shapeId="0" xr:uid="{598DB42B-49C6-4B23-806C-EC8A9E7BE3B8}">
      <text>
        <r>
          <rPr>
            <sz val="9"/>
            <color indexed="81"/>
            <rFont val="Tahoma"/>
            <family val="2"/>
          </rPr>
          <t>Señalar el tipo de documentación mediante la cual se justificarán los controles, mismas que podrían ser solicitadas para la evaluación de campo.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Sergio Bolaños</author>
  </authors>
  <commentList>
    <comment ref="G8" authorId="0" shapeId="0" xr:uid="{3058AF32-C087-4115-9583-A3D6A7BD115E}">
      <text>
        <r>
          <rPr>
            <sz val="9"/>
            <color indexed="81"/>
            <rFont val="Tahoma"/>
            <family val="2"/>
          </rPr>
          <t xml:space="preserve">Justifique la medida adoptada y como esta contribuye a la adaptación y mitigación de sus impactos. </t>
        </r>
      </text>
    </comment>
    <comment ref="H8" authorId="0" shapeId="0" xr:uid="{F6F13BBC-5D93-48D4-8E0C-60EF2B38968F}">
      <text>
        <r>
          <rPr>
            <sz val="9"/>
            <color indexed="81"/>
            <rFont val="Tahoma"/>
            <family val="2"/>
          </rPr>
          <t xml:space="preserve">Estime el ahorro mensual para cada una de las medidas adoptadas en el parámetro 
</t>
        </r>
      </text>
    </comment>
    <comment ref="J8" authorId="0" shapeId="0" xr:uid="{6A591B8D-A4D8-4A6B-8060-2C28D721BA7A}">
      <text>
        <r>
          <rPr>
            <sz val="9"/>
            <color indexed="81"/>
            <rFont val="Tahoma"/>
            <family val="2"/>
          </rPr>
          <t>Señalar el tipo de documentación mediante la cual se justificarán los controles, mismas que podrían ser solicitadas para la evaluación de campo.</t>
        </r>
      </text>
    </comment>
    <comment ref="G22" authorId="0" shapeId="0" xr:uid="{102B942F-EA66-4009-AB63-A4734DF801C1}">
      <text>
        <r>
          <rPr>
            <sz val="9"/>
            <color indexed="81"/>
            <rFont val="Tahoma"/>
            <family val="2"/>
          </rPr>
          <t xml:space="preserve">Justifique la medida adoptada y como esta contribuye a la adaptación y mitigación de sus impactos. </t>
        </r>
      </text>
    </comment>
    <comment ref="H22" authorId="0" shapeId="0" xr:uid="{4B7E008F-9344-4433-A461-FC319E8F3527}">
      <text>
        <r>
          <rPr>
            <sz val="9"/>
            <color indexed="81"/>
            <rFont val="Tahoma"/>
            <family val="2"/>
          </rPr>
          <t xml:space="preserve">Estime el ahorro mensual para cada una de las medidas adoptadas en el parámetro 
</t>
        </r>
      </text>
    </comment>
    <comment ref="J22" authorId="0" shapeId="0" xr:uid="{CC36659C-5A7F-45D8-A48F-3DC97A78719A}">
      <text>
        <r>
          <rPr>
            <sz val="9"/>
            <color indexed="81"/>
            <rFont val="Tahoma"/>
            <family val="2"/>
          </rPr>
          <t>Señalar el tipo de documentación mediante la cual se justificarán los controles, mismas que podrían ser solicitadas para la evaluación de campo.</t>
        </r>
      </text>
    </comment>
  </commentList>
</comments>
</file>

<file path=xl/sharedStrings.xml><?xml version="1.0" encoding="utf-8"?>
<sst xmlns="http://schemas.openxmlformats.org/spreadsheetml/2006/main" count="755" uniqueCount="256">
  <si>
    <t xml:space="preserve">CATEGORIA XV CONSTRUCCION SOSTENIBLE PBAE-CFIA </t>
  </si>
  <si>
    <t xml:space="preserve">MATRIZ DE VALORACIÓN DE IMPACTOS </t>
  </si>
  <si>
    <t>OC #</t>
  </si>
  <si>
    <r>
      <t>·</t>
    </r>
    <r>
      <rPr>
        <sz val="7"/>
        <color indexed="8"/>
        <rFont val="Times New Roman"/>
        <family val="1"/>
      </rPr>
      <t xml:space="preserve">        </t>
    </r>
    <r>
      <rPr>
        <sz val="11"/>
        <color theme="1"/>
        <rFont val="Calibri"/>
        <family val="2"/>
        <scheme val="minor"/>
      </rPr>
      <t>Para tal fin, en el formato establecido se indicarán brevemente los aspectos ambientales evaluados, los detalles constructivos que justifican las mejoras, su ubicación en planos y un resumen de los impactos que se esperan de tales medidas.</t>
    </r>
  </si>
  <si>
    <t>DETALLE DE LA MATRIZ</t>
  </si>
  <si>
    <r>
      <t>·</t>
    </r>
    <r>
      <rPr>
        <sz val="7"/>
        <color indexed="8"/>
        <rFont val="Times New Roman"/>
        <family val="1"/>
      </rPr>
      <t xml:space="preserve">        </t>
    </r>
    <r>
      <rPr>
        <sz val="11"/>
        <color theme="1"/>
        <rFont val="Calibri"/>
        <family val="2"/>
        <scheme val="minor"/>
      </rPr>
      <t xml:space="preserve">Pestaña de Portada:   </t>
    </r>
  </si>
  <si>
    <t xml:space="preserve">Incluir las calidades de proyecto según se indican y una imagen de una vista 3D del proyecto o detalle de planta de conjunto. </t>
  </si>
  <si>
    <r>
      <t>·</t>
    </r>
    <r>
      <rPr>
        <sz val="7"/>
        <color indexed="8"/>
        <rFont val="Times New Roman"/>
        <family val="1"/>
      </rPr>
      <t xml:space="preserve">        </t>
    </r>
    <r>
      <rPr>
        <sz val="11"/>
        <color theme="1"/>
        <rFont val="Calibri"/>
        <family val="2"/>
        <scheme val="minor"/>
      </rPr>
      <t xml:space="preserve">Pestañas con detalle de aspectos ambientales:  Se incluyen pestañas donde el postulante incluirá los detalles necesarios para justificar el proyecto.  Puede utilizar la cantidad que considere necesaria. </t>
    </r>
  </si>
  <si>
    <t xml:space="preserve">RECUADRO DE IMAGENES </t>
  </si>
  <si>
    <r>
      <t>o</t>
    </r>
    <r>
      <rPr>
        <sz val="7"/>
        <color indexed="8"/>
        <rFont val="Times New Roman"/>
        <family val="1"/>
      </rPr>
      <t xml:space="preserve">   </t>
    </r>
    <r>
      <rPr>
        <sz val="11"/>
        <color theme="1"/>
        <rFont val="Calibri"/>
        <family val="2"/>
        <scheme val="minor"/>
      </rPr>
      <t xml:space="preserve">Para cada uno de los aspectos ambientales a evaluar, el responsable del proyecto deberá evidenciar en el recuadro de la matriz, imágenes de las láminas de planos, detalles constructivos, esquemas explicativos y demás que considere, demuestran las medidas que adoptará en el proyecto.  Son válidos en este apartado: estudios de soleamiento, simulación energética, etc </t>
    </r>
  </si>
  <si>
    <t>ASPECTO AMBIENTAL EVALUADO</t>
  </si>
  <si>
    <r>
      <t>·</t>
    </r>
    <r>
      <rPr>
        <sz val="7"/>
        <color indexed="8"/>
        <rFont val="Times New Roman"/>
        <family val="1"/>
      </rPr>
      <t xml:space="preserve">        </t>
    </r>
    <r>
      <rPr>
        <sz val="11"/>
        <color theme="1"/>
        <rFont val="Calibri"/>
        <family val="2"/>
        <scheme val="minor"/>
      </rPr>
      <t xml:space="preserve">La evidencia deberá suministrarse siguiendo el orden de cada aspecto ambiental evaluado. (Agua, Energía, Materiales, Biodiversidad) En aquellos casos en donde la solución aplique a varios aspectos se dejará constancia de la situación. </t>
    </r>
  </si>
  <si>
    <r>
      <t>·</t>
    </r>
    <r>
      <rPr>
        <sz val="7"/>
        <color indexed="8"/>
        <rFont val="Times New Roman"/>
        <family val="1"/>
      </rPr>
      <t xml:space="preserve">        </t>
    </r>
    <r>
      <rPr>
        <sz val="11"/>
        <color theme="1"/>
        <rFont val="Calibri"/>
        <family val="2"/>
        <scheme val="minor"/>
      </rPr>
      <t>CANTIDAD DE MEDIDAS ADOPTADAS:</t>
    </r>
  </si>
  <si>
    <t>No hay un máximo de medidas a aportar no obstante deberán detallarse al menos dos iniciativas válidas.  En el caso de diseño, dichas medidas deberán constar en los planos</t>
  </si>
  <si>
    <t>JUSTIFICACIÓN Y DESCRIPCION DE LA MEDIDA ADOPTADA</t>
  </si>
  <si>
    <r>
      <t>·</t>
    </r>
    <r>
      <rPr>
        <sz val="7"/>
        <color indexed="8"/>
        <rFont val="Times New Roman"/>
        <family val="1"/>
      </rPr>
      <t xml:space="preserve">        </t>
    </r>
    <r>
      <rPr>
        <sz val="11"/>
        <color theme="1"/>
        <rFont val="Calibri"/>
        <family val="2"/>
        <scheme val="minor"/>
      </rPr>
      <t>En este apartado el postulante describirá brevemente, la medida que adoptará en el proyecto: ¿En qué consiste la medida?, como se ejecutará esta medida, y el procedimiento o herramienta utilizado para medir el impacto, y como esta medida contribuye a la disminución o mitigación de los impactos del proyecto detectados</t>
    </r>
  </si>
  <si>
    <r>
      <t>·</t>
    </r>
    <r>
      <rPr>
        <sz val="7"/>
        <color indexed="8"/>
        <rFont val="Times New Roman"/>
        <family val="1"/>
      </rPr>
      <t xml:space="preserve">        </t>
    </r>
    <r>
      <rPr>
        <sz val="11"/>
        <color theme="1"/>
        <rFont val="Calibri"/>
        <family val="2"/>
        <scheme val="minor"/>
      </rPr>
      <t>En caso de requerirlo, el solicitante podrá ampliar la justificación de las medidas adoptas mediante documento de apoyo.  En este caso deberá indicar en la matriz el título y página donde se ubica. Ej:   (Ver aspecto ambiental AGUA, "Cosecha de agua",  pág. 4 )</t>
    </r>
  </si>
  <si>
    <t xml:space="preserve">  </t>
  </si>
  <si>
    <t>IMPACTO ESPERADO</t>
  </si>
  <si>
    <r>
      <t>·</t>
    </r>
    <r>
      <rPr>
        <sz val="7"/>
        <color indexed="8"/>
        <rFont val="Times New Roman"/>
        <family val="1"/>
      </rPr>
      <t xml:space="preserve">        </t>
    </r>
    <r>
      <rPr>
        <sz val="11"/>
        <color theme="1"/>
        <rFont val="Calibri"/>
        <family val="2"/>
        <scheme val="minor"/>
      </rPr>
      <t xml:space="preserve">En este apartado, el solicitante, estimará el ahorro mensual para cada una de las medidas adoptadas en el parámetro de acuerdo con el resultado de la pestaña "Cálculo de impactos"  </t>
    </r>
  </si>
  <si>
    <r>
      <t>·</t>
    </r>
    <r>
      <rPr>
        <sz val="7"/>
        <color indexed="8"/>
        <rFont val="Times New Roman"/>
        <family val="1"/>
      </rPr>
      <t xml:space="preserve">        </t>
    </r>
    <r>
      <rPr>
        <sz val="11"/>
        <color theme="1"/>
        <rFont val="Calibri"/>
        <family val="2"/>
        <scheme val="minor"/>
      </rPr>
      <t xml:space="preserve">En caso de estar aplicando a algún proceso de certificación externo en construcción sostenible Ej: ( Edge, RESET, LEED,) podrá adjuntar las memorias de cálculo correspondiente y referenciar el número de folio donde se encuentra dicha evidencia. </t>
    </r>
  </si>
  <si>
    <r>
      <t>·</t>
    </r>
    <r>
      <rPr>
        <sz val="7"/>
        <color indexed="8"/>
        <rFont val="Times New Roman"/>
        <family val="1"/>
      </rPr>
      <t xml:space="preserve">        </t>
    </r>
    <r>
      <rPr>
        <sz val="11"/>
        <color theme="1"/>
        <rFont val="Calibri"/>
        <family val="2"/>
        <scheme val="minor"/>
      </rPr>
      <t>Asimismo, en este punto es válido el uso de metodologías de cálculo reconocidas como por ejemplo tablas de Mahonney, para lo cual deberá aportar la memoria correspondiente.</t>
    </r>
  </si>
  <si>
    <t xml:space="preserve">PRESENTACIÓN </t>
  </si>
  <si>
    <r>
      <t>·</t>
    </r>
    <r>
      <rPr>
        <sz val="7"/>
        <color indexed="8"/>
        <rFont val="Times New Roman"/>
        <family val="1"/>
      </rPr>
      <t xml:space="preserve">        </t>
    </r>
    <r>
      <rPr>
        <sz val="11"/>
        <color theme="1"/>
        <rFont val="Calibri"/>
        <family val="2"/>
        <scheme val="minor"/>
      </rPr>
      <t xml:space="preserve">El diagnóstico inicial del cual esta matriz es parte, aplica para la fase 1 Diseño Sostenible </t>
    </r>
  </si>
  <si>
    <r>
      <t>·</t>
    </r>
    <r>
      <rPr>
        <sz val="7"/>
        <color indexed="8"/>
        <rFont val="Times New Roman"/>
        <family val="1"/>
      </rPr>
      <t xml:space="preserve">        </t>
    </r>
    <r>
      <rPr>
        <sz val="11"/>
        <color theme="1"/>
        <rFont val="Calibri"/>
        <family val="2"/>
        <scheme val="minor"/>
      </rPr>
      <t xml:space="preserve">El formato de presentación mediante el cual debe enviarse este documento al Comité Técnico para validar el proyecto será en  pdf </t>
    </r>
  </si>
  <si>
    <r>
      <t>·</t>
    </r>
    <r>
      <rPr>
        <sz val="7"/>
        <color indexed="8"/>
        <rFont val="Times New Roman"/>
        <family val="1"/>
      </rPr>
      <t xml:space="preserve">        </t>
    </r>
    <r>
      <rPr>
        <sz val="11"/>
        <color theme="1"/>
        <rFont val="Calibri"/>
        <family val="2"/>
        <scheme val="minor"/>
      </rPr>
      <t xml:space="preserve">El documento de preferencia, deberá venir firmado mediante firma digital o carta de presentación firmada adjunta al documento en pdf. </t>
    </r>
  </si>
  <si>
    <t xml:space="preserve">Matriz de valoración de impactos Ambientales </t>
  </si>
  <si>
    <r>
      <t>·</t>
    </r>
    <r>
      <rPr>
        <sz val="7"/>
        <color indexed="8"/>
        <rFont val="Times New Roman"/>
        <family val="1"/>
      </rPr>
      <t xml:space="preserve">        </t>
    </r>
    <r>
      <rPr>
        <sz val="11"/>
        <color theme="1"/>
        <rFont val="Calibri"/>
        <family val="2"/>
        <scheme val="minor"/>
      </rPr>
      <t>La presente matriz constituye parte integral del diagnóstico inicial solicitado por la categoría XV Construcción sostenible y tiene como objetivo, contar con un documento de referencia que resume el plan con las acciones que ejecutará el comite local participante, a efecto de determinar disminuir sus impactos. Asimismo este documento constituye el insumo básico, con el cual se efectuará la validación de campo cada uno de los proyectos presentados por parte del Comité Técnico de la Categoría XV de Construcción Sostenible PBAE-CFIA.</t>
    </r>
  </si>
  <si>
    <t>Evaluación de Comité Técnico</t>
  </si>
  <si>
    <t xml:space="preserve">2.2 Incorporar estrategias y dispositivos para reducir la generación de aguas residuales, así como la disposición adecuada de las mismas. </t>
  </si>
  <si>
    <t xml:space="preserve">2.3 Para el proceso constructivo se aprovechan fuentes alternativas de recurso hídrico de acuerdo con el tipo de procesos constructivos que se ejecuta. </t>
  </si>
  <si>
    <t>No aporta</t>
  </si>
  <si>
    <t>Buena.</t>
  </si>
  <si>
    <t>Excelente</t>
  </si>
  <si>
    <t>Muy buena</t>
  </si>
  <si>
    <t>Regular</t>
  </si>
  <si>
    <t>valor</t>
  </si>
  <si>
    <t>Escala</t>
  </si>
  <si>
    <t>Invalida</t>
  </si>
  <si>
    <t>Repetida</t>
  </si>
  <si>
    <t>Celda vacía</t>
  </si>
  <si>
    <t>Agua</t>
  </si>
  <si>
    <t>Aguas residuales</t>
  </si>
  <si>
    <t xml:space="preserve">Materiales </t>
  </si>
  <si>
    <t>Biodiversidad</t>
  </si>
  <si>
    <t>Total</t>
  </si>
  <si>
    <t>Parámetros</t>
  </si>
  <si>
    <t>Código</t>
  </si>
  <si>
    <t>Puntaje</t>
  </si>
  <si>
    <t>Nombre</t>
  </si>
  <si>
    <t xml:space="preserve">Incorporación de estrategias o uso de dispositivos de ahorro de agua en los sistemas temporales que se emplean durante el proceso constructivo. </t>
  </si>
  <si>
    <t>Parametro</t>
  </si>
  <si>
    <t>AGUA</t>
  </si>
  <si>
    <t>AGUAS RESIDUALES</t>
  </si>
  <si>
    <t>AGUAS PLUVIALES</t>
  </si>
  <si>
    <t xml:space="preserve">AGUA </t>
  </si>
  <si>
    <t>GESTION DE RESIDUOS</t>
  </si>
  <si>
    <t>BIODIVERSIDAD</t>
  </si>
  <si>
    <t>DISEÑO</t>
  </si>
  <si>
    <t>CONSTRUCCIÓN</t>
  </si>
  <si>
    <t>Comprobación del parámetro: las estrategias o dispositivos que se incluyeron en los planos y/o especificaciones (identificar la lámina o detalle donde se establece o generar un índice de contenido y simbología).</t>
  </si>
  <si>
    <t>Comprobación del parámetro: las estrategias y dispositivos se incluyeron en los planos y/o especificaciones (identificar la lámina o detalle donde se establece o generar un índice de contenido y simbología).</t>
  </si>
  <si>
    <t>Comprobación del parámetro: las estrategias y dispositivos se incluyeron en los planos y/o especificaciones (identificar la lámina o detalle donde se establece o generar un índice de contenido y simbología). Ejemplo: manejo de escorrentías, conservación de vegetación existente, aprovechamiento de aguas pluviales, bio jardineras, techos verdes, etc.)</t>
  </si>
  <si>
    <t>1.1   Incorporación de estrategias de ahorro de agua en la planificación del proyecto para el proceso constructivo y operativo.</t>
  </si>
  <si>
    <t xml:space="preserve">1.2   Incorporar estrategias para reducir la generación de aguas residuales, de acuerdo a las buenas prácticas de construcción sostenible. </t>
  </si>
  <si>
    <t>1.3   Incorporar estrategias para prevenir impactos a la biodiversidad relacionados con el uso del agua, generación de aguas residuales y manejo de las pluviales.</t>
  </si>
  <si>
    <t xml:space="preserve">2.2	Incorporar estrategias para reducir la generación de aguas residuales, de acuerdo a las buenas prácticas de construcción sostenible. </t>
  </si>
  <si>
    <t>2.3	Incorporar estrategias para prevenir impactos a la biodiversidad relacionados con el uso del agua, generación de aguas residuales y manejo de las pluviales.</t>
  </si>
  <si>
    <t>3.1	Incorporación de estrategias o dispositivos de ahorro de electricidad y/o combustibles fósiles en la planificación del proyecto</t>
  </si>
  <si>
    <t xml:space="preserve">3.2	Incorporar estrategias y dispositivos para prevenir impactos a la biodiversidad relacionados con el uso de electricidad y/o combustibles. </t>
  </si>
  <si>
    <t xml:space="preserve">5.1	Incorporación de estrategias para reducir la cantidad de residuos. </t>
  </si>
  <si>
    <t>5.2	Incorporación de estrategias para optimizar el uso de materiales y utilización de materiales locales.</t>
  </si>
  <si>
    <t>ENERGIA</t>
  </si>
  <si>
    <t xml:space="preserve">MATERIALES </t>
  </si>
  <si>
    <t>id</t>
  </si>
  <si>
    <t>A1-DS</t>
  </si>
  <si>
    <t>A2-DS</t>
  </si>
  <si>
    <t>A3-DS</t>
  </si>
  <si>
    <t>E1-DS</t>
  </si>
  <si>
    <t>E2-DS</t>
  </si>
  <si>
    <t>M1-DS</t>
  </si>
  <si>
    <t>M2-DS</t>
  </si>
  <si>
    <t>B1-DS</t>
  </si>
  <si>
    <t>A1-CS</t>
  </si>
  <si>
    <t>A2-CS</t>
  </si>
  <si>
    <t>A3-CS</t>
  </si>
  <si>
    <t>E1-CS</t>
  </si>
  <si>
    <t>E2-CS</t>
  </si>
  <si>
    <t>E3-CS</t>
  </si>
  <si>
    <t>R1-CS</t>
  </si>
  <si>
    <t>R2-CS</t>
  </si>
  <si>
    <t>R3-CS</t>
  </si>
  <si>
    <t>R4-CS</t>
  </si>
  <si>
    <t>R5-CS</t>
  </si>
  <si>
    <t>M1-CS</t>
  </si>
  <si>
    <t>M2-CS</t>
  </si>
  <si>
    <t>M3-CS</t>
  </si>
  <si>
    <t>M4-CS</t>
  </si>
  <si>
    <t>B1-CS</t>
  </si>
  <si>
    <t>Modalidad</t>
  </si>
  <si>
    <t>TABLA DE PUNTAJES</t>
  </si>
  <si>
    <t>Energía  y combustibles</t>
  </si>
  <si>
    <t xml:space="preserve">Calificación </t>
  </si>
  <si>
    <t>OBSERVACIONES</t>
  </si>
  <si>
    <t>Contrato CFIA APC: 102607</t>
  </si>
  <si>
    <t>TOTAL</t>
  </si>
  <si>
    <t xml:space="preserve">Medidas buenas adicionales   0.5 PTS c/u </t>
  </si>
  <si>
    <t>Evaluables</t>
  </si>
  <si>
    <t>∑ 2 mejores promedios de medidas requeridas</t>
  </si>
  <si>
    <t>Esperado</t>
  </si>
  <si>
    <t>Pts requisitos</t>
  </si>
  <si>
    <t>total</t>
  </si>
  <si>
    <t>sub- parametro</t>
  </si>
  <si>
    <t xml:space="preserve">MODALIDAD CONSTRUCCION </t>
  </si>
  <si>
    <t xml:space="preserve">Incorporación de estrategias o uso de dispositivos de ahorro de agua en los sistemas temporales que se emplean durante el proceso constructivo.     </t>
  </si>
  <si>
    <t>Demostrar la utilización de dispositvos o estrategias que reduzcan los caudales de agua,  como llaves push, sistemas de pedal, aspersores, aireadores, etc en la fase constructiva.</t>
  </si>
  <si>
    <t xml:space="preserve">Indicadores de control </t>
  </si>
  <si>
    <t xml:space="preserve">incorporar estrategias y dispositivos para reducir la generación de aguas residuales, así como la disposición adecuada de las mismas. </t>
  </si>
  <si>
    <t>A2-CS-1</t>
  </si>
  <si>
    <t>A2-CS-2</t>
  </si>
  <si>
    <t>A2-CS-3</t>
  </si>
  <si>
    <t>A2-CS-4</t>
  </si>
  <si>
    <t>A2-CS-5</t>
  </si>
  <si>
    <t>A3-CS-1</t>
  </si>
  <si>
    <t>A3-CS-2</t>
  </si>
  <si>
    <t>A3-CS-3</t>
  </si>
  <si>
    <t>A3-CS-4</t>
  </si>
  <si>
    <t>A3-CS-5</t>
  </si>
  <si>
    <t xml:space="preserve">A3. Para el proceso constructivo se aprovechan fuentes alternativas de recurso hídrico de acuerdo con el tipo de procesos constructivos que se ejecuta. </t>
  </si>
  <si>
    <t>A1-CS-1</t>
  </si>
  <si>
    <t>E1-CS-1</t>
  </si>
  <si>
    <t>E1-CS-2</t>
  </si>
  <si>
    <t>E1-CS-3</t>
  </si>
  <si>
    <t>E1-CS-4</t>
  </si>
  <si>
    <t>E1-CS-5</t>
  </si>
  <si>
    <t>E2-CS-1</t>
  </si>
  <si>
    <t>E2-CS-2</t>
  </si>
  <si>
    <t>E2-CS-3</t>
  </si>
  <si>
    <t>E2-CS-4</t>
  </si>
  <si>
    <t>E2-CS-5</t>
  </si>
  <si>
    <t>E3-CS-1</t>
  </si>
  <si>
    <t>E3-CS-2</t>
  </si>
  <si>
    <t>E3-CS-3</t>
  </si>
  <si>
    <t>E3-CS-4</t>
  </si>
  <si>
    <t>E3-CS-5</t>
  </si>
  <si>
    <t>E1. Incorporación de estrategias o dispositivos de ahorro de electricidad para el proceso constructivo.</t>
  </si>
  <si>
    <t>E2. Incorporación de estrategias o dispositivos de ahorro de combustibles fósiles para el proceso constructivo.</t>
  </si>
  <si>
    <t xml:space="preserve">E3. Evidenciar un programa de control del consumo de electricidad y combustible mensual </t>
  </si>
  <si>
    <t xml:space="preserve">GESTION RESIDUOS </t>
  </si>
  <si>
    <t xml:space="preserve">Gestión de residuos </t>
  </si>
  <si>
    <t>versión 05/2022</t>
  </si>
  <si>
    <t xml:space="preserve">M1. Incorporación de estrategias para optimizar el adecuado almacenamiento de los materiales. </t>
  </si>
  <si>
    <t>M1-CS-1</t>
  </si>
  <si>
    <t>M2-CS-2</t>
  </si>
  <si>
    <t>M3-CS-3</t>
  </si>
  <si>
    <t>M1-CS-2</t>
  </si>
  <si>
    <t>M1-CS-3</t>
  </si>
  <si>
    <t>M1-CS-4</t>
  </si>
  <si>
    <t>M1-CS-5</t>
  </si>
  <si>
    <t>M2-CS-1</t>
  </si>
  <si>
    <t>M2-CS-3</t>
  </si>
  <si>
    <t>M2-CS-4</t>
  </si>
  <si>
    <t>M2-CS-5</t>
  </si>
  <si>
    <t>M2. Incorporación de estrategias para evitar la contaminación por el transporte de materiales.</t>
  </si>
  <si>
    <t>M3. La construcción utiliza materiales locales en al menos un 50%</t>
  </si>
  <si>
    <t>M3-CS-1</t>
  </si>
  <si>
    <t>M3-CS-2</t>
  </si>
  <si>
    <t>M3-CS-4</t>
  </si>
  <si>
    <t>M3-CS-5</t>
  </si>
  <si>
    <t xml:space="preserve">M4. Incorporación de estrategias y técnicas constructivas que maximicen la reutilización de materiales durante el proceso constructivo.  </t>
  </si>
  <si>
    <t>R1-CS-1</t>
  </si>
  <si>
    <t>R1-CS-2</t>
  </si>
  <si>
    <t>R1-CS-3</t>
  </si>
  <si>
    <t>R1-CS-4</t>
  </si>
  <si>
    <t>R1-CS-5</t>
  </si>
  <si>
    <t>R2-CS-1</t>
  </si>
  <si>
    <t>R2-CS-2</t>
  </si>
  <si>
    <t>R2-CS-3</t>
  </si>
  <si>
    <t>R2-CS-4</t>
  </si>
  <si>
    <t>R2-CS-5</t>
  </si>
  <si>
    <t>R3-CS-1</t>
  </si>
  <si>
    <t>R3-CS-2</t>
  </si>
  <si>
    <t>R3-CS-3</t>
  </si>
  <si>
    <t>R3-CS-4</t>
  </si>
  <si>
    <t>R3-CS-5</t>
  </si>
  <si>
    <t>R4-CS-1</t>
  </si>
  <si>
    <t>R4-CS-2</t>
  </si>
  <si>
    <t>R4-CS-3</t>
  </si>
  <si>
    <t>R4-CS-4</t>
  </si>
  <si>
    <t>R4-CS-5</t>
  </si>
  <si>
    <t xml:space="preserve">R1. Presentar un plan de gestión de residuos del proyecto. </t>
  </si>
  <si>
    <t>Comprobación del parámetro: identificar los residuos generados y presentar anexo donde se determine la  cantidad, clasificación y disposición final de tales residuos</t>
  </si>
  <si>
    <t>R2. Incorporación de estrategias para reducir la cantidad de residuos</t>
  </si>
  <si>
    <t>Comprobación del parámetro: Descripción de las acciones realizadas para la reducción de los residuos, por ejemplo: correcta modulación de acuerdo con el material a utilizar.</t>
  </si>
  <si>
    <t>R3. Asignación de espacio físico y contenedores para la debida clasificación de los residuos.</t>
  </si>
  <si>
    <t>Comprobación del parámetro: Memoria fotográfica del espacio asignado y su uso en períodos de 15 días naturales.</t>
  </si>
  <si>
    <t xml:space="preserve">R4. Disposición final y apropiada de los residuos. </t>
  </si>
  <si>
    <t>Comprobación del parámetro:  Evidenciar certificaciones o documentos que garanticen que los residuos han sido adecuadamente dispuestos según su clasificación.</t>
  </si>
  <si>
    <t>R5-CS-1</t>
  </si>
  <si>
    <t>R5-CS-2</t>
  </si>
  <si>
    <t>R5-CS-3</t>
  </si>
  <si>
    <t>R5-CS-4</t>
  </si>
  <si>
    <t>R5-CS-5</t>
  </si>
  <si>
    <t>B2-CS</t>
  </si>
  <si>
    <t xml:space="preserve">B1. Incorporar estrategias y dispositivos para prevenir impactos a la biodiversidad. </t>
  </si>
  <si>
    <t>B2. Incorporar estrategias de diseño paisajístico que incluya biodiversidad de la zona.</t>
  </si>
  <si>
    <t>B1-CS-1</t>
  </si>
  <si>
    <t>B1-CS-2</t>
  </si>
  <si>
    <t>B1-CS-3</t>
  </si>
  <si>
    <t>B1-CS-4</t>
  </si>
  <si>
    <t>B1-CS-5</t>
  </si>
  <si>
    <t>B2-CS-1</t>
  </si>
  <si>
    <t>B2-CS-2</t>
  </si>
  <si>
    <t>B2-CS-3</t>
  </si>
  <si>
    <t>B2-CS-4</t>
  </si>
  <si>
    <t>B2-CS-5</t>
  </si>
  <si>
    <t>Puntos complementarios</t>
  </si>
  <si>
    <t xml:space="preserve">Proyecto:  </t>
  </si>
  <si>
    <t xml:space="preserve">Propietario: </t>
  </si>
  <si>
    <t>Coordinador del Comité:</t>
  </si>
  <si>
    <t xml:space="preserve">pts </t>
  </si>
  <si>
    <t xml:space="preserve">Resultado </t>
  </si>
  <si>
    <t>valor sub-param</t>
  </si>
  <si>
    <t xml:space="preserve">MATRIZ DE JUSTIFICACION DE MEDIDAS </t>
  </si>
  <si>
    <t xml:space="preserve">Ejemplo de medidas  </t>
  </si>
  <si>
    <t>Medidas</t>
  </si>
  <si>
    <t>Justificación y descripción de la medida adoptada</t>
  </si>
  <si>
    <t>Impacto esperado</t>
  </si>
  <si>
    <t>Evidencia a aportar</t>
  </si>
  <si>
    <t>Ponderación</t>
  </si>
  <si>
    <t xml:space="preserve">Medidas "excelentes" y "muy buenas adicionales"   1 PTS c/u </t>
  </si>
  <si>
    <t xml:space="preserve">AGUA RESIDUAL </t>
  </si>
  <si>
    <t>Demostrar utilización por ejemplo de tanquetas de agua para riego de zonas expuestas a excesivo polvo o particulados, reutilización de agua, sistemas y dispositivos que permitan la “cosecha de lluvia” para diferentes procesos durante la construcción.</t>
  </si>
  <si>
    <t>Estrategias que demuestren que se ejecutan controles de prevención relacionados con las aguas del proyecto:  Ej: Sedimentadores, manejo de aguas de excretas y grises. Etc.</t>
  </si>
  <si>
    <t>Medida</t>
  </si>
  <si>
    <t>ENERG Y COMBUST</t>
  </si>
  <si>
    <t>Sistemas y metodologías de ahorro energético durante el proceso constructivo. Ejemplos:  se aprovechan los horarios diurnos, procesos nocturnos utilizan sistemas de ahorro energético, etc.</t>
  </si>
  <si>
    <t>Sistemas y metodologías de ahorro energético durante el proceso constructivo. Ejemplos:  los vehículos son de año reciente y buen mantenimiento, se realiza un adecuado proceso de planificación de rutas, etc</t>
  </si>
  <si>
    <t>Cuadros de control con base en la facturación mensual, donde se estime el consumo energético que se realizará durante el proceso constructivo.</t>
  </si>
  <si>
    <t>M4-CS-1</t>
  </si>
  <si>
    <t>M4-CS-2</t>
  </si>
  <si>
    <t>M4-CS-3</t>
  </si>
  <si>
    <t>M4-CS-4</t>
  </si>
  <si>
    <t>M4-CS-5</t>
  </si>
  <si>
    <t>Evidenciar en obra al menos tres buenas prácticas aplicadas que comprueben que se han utilizado materiales para procesos constructivos de alto nivel de reutilización.  Ejemplo:  formaletas de bambú, formaletas metálicas, arriostres metálicos, andamios metálicos. Etc.</t>
  </si>
  <si>
    <t>Plan de almacenamiento y disposición de los materiales a utilizar en construcción.  Se comprobará a lo largo de la construcción mediante una memoria fotográfica.  Si se almacenan sustancias químicas peligrosas, estas deben almacenarse de acuerdo con los criterios de compatibilidad química</t>
  </si>
  <si>
    <t>Incorporación de estrategias para evitar contaminación por transporte de materiales en vías públicas u otras áreas del proyecto:
-	Lavado de vehículos, maquinaria o equipo que transporte de materiales en vías públicas 
-	Implementación de dispositivos para evitar contaminación por transporte de materiales (contaminación por residuos: lixiviados, proyección de partículas o materiales sólidos).</t>
  </si>
  <si>
    <t>Listado de materiales de construcción a utilizar e identificación de cuales son de origen local.</t>
  </si>
  <si>
    <t>A1-CS-2</t>
  </si>
  <si>
    <t>A1-CS-3</t>
  </si>
  <si>
    <t>A1-CS-4</t>
  </si>
  <si>
    <t>A1-CS-5</t>
  </si>
  <si>
    <t>Medidas para evitar sedimentación, evitar generación de polvo, pasos de fauna, protección de áreas con potencial para la conservación de la biodiversidad.</t>
  </si>
  <si>
    <t>En aquellos casos donde por las características del proyecto no sea factible este item, el Comité participante podrá aportar una estrategia para contribuir con el medio ambiente mediante acciones de voluntariado de la empresa constructora y propietario (siembra de árboles, mantenimiento de zonas protegidas etc) en la comunidad donde se realiza el proyecto.</t>
  </si>
  <si>
    <t xml:space="preserve">R5.Capacitación al personal de la construcción sobre gestión adecuada de residuos </t>
  </si>
  <si>
    <t>Comprobación del parámetro:  Memoria fotográfica, lista de asistencia y contenido de la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</si>
</sst>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scheme val="minor"/>
    </font>
    <font>
      <sz val="8"/>
      <name val="Calibri"/>
      <family val="2"/>
    </font>
    <font>
      <sz val="7"/>
      <color indexed="8"/>
      <name val="Times New Roman"/>
      <family val="1"/>
    </font>
    <font>
      <sz val="9"/>
      <color indexed="81"/>
      <name val="Tahoma"/>
      <family val="2"/>
    </font>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b/>
      <sz val="16"/>
      <color theme="0"/>
      <name val="Arial "/>
    </font>
    <font>
      <sz val="11"/>
      <color theme="1"/>
      <name val="Arial "/>
    </font>
    <font>
      <b/>
      <sz val="14"/>
      <color theme="0"/>
      <name val="Arial "/>
    </font>
    <font>
      <sz val="11"/>
      <color theme="0"/>
      <name val="Arial "/>
    </font>
    <font>
      <sz val="11"/>
      <color theme="1"/>
      <name val="Arial"/>
      <family val="2"/>
    </font>
    <font>
      <sz val="11"/>
      <name val="Calibri"/>
      <family val="2"/>
      <scheme val="minor"/>
    </font>
    <font>
      <b/>
      <sz val="10"/>
      <color theme="0"/>
      <name val="Calibri"/>
      <family val="2"/>
      <scheme val="minor"/>
    </font>
    <font>
      <sz val="10"/>
      <color theme="1"/>
      <name val="Calibri"/>
      <family val="2"/>
      <scheme val="minor"/>
    </font>
    <font>
      <b/>
      <sz val="16"/>
      <color theme="0"/>
      <name val="Century Gothic"/>
      <family val="2"/>
    </font>
    <font>
      <sz val="16"/>
      <color theme="0"/>
      <name val="Century Gothic"/>
      <family val="2"/>
    </font>
    <font>
      <sz val="12"/>
      <color theme="0"/>
      <name val="Calibri"/>
      <family val="2"/>
      <scheme val="minor"/>
    </font>
    <font>
      <sz val="14"/>
      <color theme="1"/>
      <name val="Calibri"/>
      <family val="2"/>
      <scheme val="minor"/>
    </font>
    <font>
      <b/>
      <sz val="14"/>
      <color theme="1"/>
      <name val="Calibri"/>
      <family val="2"/>
      <scheme val="minor"/>
    </font>
    <font>
      <sz val="11"/>
      <color theme="1"/>
      <name val="Symbol"/>
      <family val="1"/>
      <charset val="2"/>
    </font>
    <font>
      <sz val="11"/>
      <color theme="1"/>
      <name val="Courier New"/>
      <family val="3"/>
    </font>
    <font>
      <b/>
      <sz val="12"/>
      <color theme="1"/>
      <name val="Calibri"/>
      <family val="2"/>
      <scheme val="minor"/>
    </font>
    <font>
      <sz val="9"/>
      <color theme="1"/>
      <name val="Calibri"/>
      <family val="2"/>
      <scheme val="minor"/>
    </font>
    <font>
      <sz val="9"/>
      <color theme="1"/>
      <name val="Arial "/>
    </font>
    <font>
      <b/>
      <sz val="9"/>
      <name val="Calibri"/>
      <family val="2"/>
      <scheme val="minor"/>
    </font>
    <font>
      <sz val="8"/>
      <color theme="1"/>
      <name val="Calibri"/>
      <family val="2"/>
      <scheme val="minor"/>
    </font>
    <font>
      <sz val="11"/>
      <color theme="0" tint="-0.34998626667073579"/>
      <name val="Calibri"/>
      <family val="2"/>
      <scheme val="minor"/>
    </font>
    <font>
      <b/>
      <sz val="12"/>
      <color theme="0"/>
      <name val="Arial "/>
    </font>
    <font>
      <b/>
      <sz val="11"/>
      <color theme="6" tint="-0.249977111117893"/>
      <name val="Calibri"/>
      <family val="2"/>
      <scheme val="minor"/>
    </font>
    <font>
      <sz val="11"/>
      <color theme="6" tint="-0.249977111117893"/>
      <name val="Calibri"/>
      <family val="2"/>
      <scheme val="minor"/>
    </font>
    <font>
      <sz val="8"/>
      <name val="Calibri"/>
      <family val="2"/>
      <scheme val="minor"/>
    </font>
    <font>
      <b/>
      <sz val="11"/>
      <color theme="1"/>
      <name val="Arial "/>
    </font>
    <font>
      <sz val="14"/>
      <color rgb="FFFFFFFF"/>
      <name val="Century Gothic"/>
      <family val="2"/>
    </font>
    <font>
      <sz val="14"/>
      <color theme="0"/>
      <name val="Century Gothic"/>
      <family val="2"/>
    </font>
    <font>
      <b/>
      <sz val="10"/>
      <color theme="1"/>
      <name val="Arial"/>
      <family val="2"/>
    </font>
    <font>
      <b/>
      <sz val="12"/>
      <name val="Arial "/>
    </font>
    <font>
      <b/>
      <sz val="10"/>
      <name val="Arial "/>
    </font>
    <font>
      <sz val="10"/>
      <name val="Arial "/>
    </font>
    <font>
      <sz val="11"/>
      <name val="Arial"/>
      <family val="2"/>
    </font>
    <font>
      <b/>
      <sz val="14"/>
      <color theme="1"/>
      <name val="Arial "/>
    </font>
    <font>
      <b/>
      <sz val="11"/>
      <name val="Arial"/>
      <family val="2"/>
    </font>
    <font>
      <sz val="12"/>
      <color theme="1"/>
      <name val="Arial "/>
    </font>
    <font>
      <sz val="10"/>
      <name val="Arial"/>
      <family val="2"/>
    </font>
    <font>
      <b/>
      <sz val="10"/>
      <name val="Arial"/>
      <family val="2"/>
    </font>
    <font>
      <b/>
      <sz val="12"/>
      <color theme="1"/>
      <name val="Arial "/>
    </font>
    <font>
      <b/>
      <sz val="11"/>
      <name val="Calibri"/>
      <family val="2"/>
      <scheme val="minor"/>
    </font>
    <font>
      <sz val="12"/>
      <name val="Arial "/>
    </font>
    <font>
      <b/>
      <sz val="18"/>
      <color theme="0"/>
      <name val="Arial"/>
      <family val="2"/>
    </font>
    <font>
      <b/>
      <sz val="9"/>
      <color theme="2" tint="-9.9978637043366805E-2"/>
      <name val="Calibri"/>
      <family val="2"/>
      <scheme val="minor"/>
    </font>
    <font>
      <b/>
      <sz val="16"/>
      <color theme="0"/>
      <name val="Calibri"/>
      <family val="2"/>
      <scheme val="minor"/>
    </font>
  </fonts>
  <fills count="16">
    <fill>
      <patternFill patternType="none"/>
    </fill>
    <fill>
      <patternFill patternType="gray125"/>
    </fill>
    <fill>
      <patternFill patternType="solid">
        <fgColor theme="6"/>
      </patternFill>
    </fill>
    <fill>
      <patternFill patternType="solid">
        <fgColor theme="0"/>
        <bgColor indexed="64"/>
      </patternFill>
    </fill>
    <fill>
      <patternFill patternType="solid">
        <fgColor theme="6" tint="0.79998168889431442"/>
        <bgColor theme="6" tint="0.79998168889431442"/>
      </patternFill>
    </fill>
    <fill>
      <patternFill patternType="solid">
        <fgColor theme="6"/>
        <bgColor theme="6"/>
      </patternFill>
    </fill>
    <fill>
      <patternFill patternType="solid">
        <fgColor theme="4" tint="-0.499984740745262"/>
        <bgColor indexed="64"/>
      </patternFill>
    </fill>
    <fill>
      <patternFill patternType="solid">
        <fgColor theme="6" tint="0.59999389629810485"/>
        <bgColor theme="6" tint="0.59999389629810485"/>
      </patternFill>
    </fill>
    <fill>
      <patternFill patternType="solid">
        <fgColor rgb="FFC00000"/>
        <bgColor theme="6" tint="0.59999389629810485"/>
      </patternFill>
    </fill>
    <fill>
      <patternFill patternType="solid">
        <fgColor rgb="FFC00000"/>
        <bgColor theme="6" tint="0.79998168889431442"/>
      </patternFill>
    </fill>
    <fill>
      <patternFill patternType="solid">
        <fgColor rgb="FFFFFF00"/>
        <bgColor theme="6" tint="0.79998168889431442"/>
      </patternFill>
    </fill>
    <fill>
      <patternFill patternType="solid">
        <fgColor theme="9"/>
        <bgColor theme="6" tint="0.59999389629810485"/>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499984740745262"/>
        <bgColor rgb="FF003366"/>
      </patternFill>
    </fill>
    <fill>
      <patternFill patternType="solid">
        <fgColor theme="2" tint="-0.249977111117893"/>
        <bgColor indexed="64"/>
      </patternFill>
    </fill>
  </fills>
  <borders count="25">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0"/>
      </right>
      <top style="thin">
        <color indexed="64"/>
      </top>
      <bottom style="thin">
        <color indexed="64"/>
      </bottom>
      <diagonal/>
    </border>
    <border>
      <left style="thin">
        <color theme="0"/>
      </left>
      <right style="thin">
        <color indexed="64"/>
      </right>
      <top style="thin">
        <color indexed="64"/>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top style="thin">
        <color theme="3" tint="0.39997558519241921"/>
      </top>
      <bottom/>
      <diagonal/>
    </border>
    <border>
      <left style="thin">
        <color theme="3" tint="0.39997558519241921"/>
      </left>
      <right/>
      <top/>
      <bottom style="thin">
        <color theme="3" tint="0.39997558519241921"/>
      </bottom>
      <diagonal/>
    </border>
    <border>
      <left/>
      <right style="thin">
        <color theme="3" tint="0.39997558519241921"/>
      </right>
      <top/>
      <bottom style="thin">
        <color theme="3" tint="0.39997558519241921"/>
      </bottom>
      <diagonal/>
    </border>
    <border>
      <left style="thin">
        <color theme="3" tint="0.39997558519241921"/>
      </left>
      <right style="thin">
        <color theme="3" tint="0.39997558519241921"/>
      </right>
      <top/>
      <bottom style="thin">
        <color theme="3" tint="0.39997558519241921"/>
      </bottom>
      <diagonal/>
    </border>
    <border>
      <left/>
      <right style="thin">
        <color theme="3" tint="0.39997558519241921"/>
      </right>
      <top style="thin">
        <color theme="3" tint="0.39997558519241921"/>
      </top>
      <bottom style="thin">
        <color theme="3" tint="0.39997558519241921"/>
      </bottom>
      <diagonal/>
    </border>
    <border>
      <left style="thin">
        <color theme="3" tint="0.39997558519241921"/>
      </left>
      <right/>
      <top style="thin">
        <color theme="3" tint="0.39997558519241921"/>
      </top>
      <bottom style="thin">
        <color theme="3" tint="0.39997558519241921"/>
      </bottom>
      <diagonal/>
    </border>
    <border>
      <left/>
      <right style="thin">
        <color theme="3" tint="0.39997558519241921"/>
      </right>
      <top style="thin">
        <color theme="3" tint="0.39997558519241921"/>
      </top>
      <bottom/>
      <diagonal/>
    </border>
    <border>
      <left style="thin">
        <color theme="3" tint="0.39997558519241921"/>
      </left>
      <right style="thin">
        <color theme="3" tint="0.39997558519241921"/>
      </right>
      <top style="thin">
        <color theme="3"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6" fillId="2" borderId="0" applyNumberFormat="0" applyBorder="0" applyAlignment="0" applyProtection="0"/>
    <xf numFmtId="0" fontId="7" fillId="0" borderId="0" applyNumberFormat="0" applyFill="0" applyBorder="0" applyAlignment="0" applyProtection="0"/>
    <xf numFmtId="9" fontId="4" fillId="0" borderId="0" applyFont="0" applyFill="0" applyBorder="0" applyAlignment="0" applyProtection="0"/>
  </cellStyleXfs>
  <cellXfs count="125">
    <xf numFmtId="0" fontId="0" fillId="0" borderId="0" xfId="0"/>
    <xf numFmtId="0" fontId="19" fillId="3" borderId="0" xfId="0" applyFont="1" applyFill="1"/>
    <xf numFmtId="0" fontId="20" fillId="3" borderId="0" xfId="0" applyFont="1" applyFill="1"/>
    <xf numFmtId="0" fontId="21" fillId="3" borderId="0" xfId="0" applyFont="1" applyFill="1" applyAlignment="1">
      <alignment vertical="center"/>
    </xf>
    <xf numFmtId="0" fontId="0" fillId="3" borderId="0" xfId="0" applyFill="1"/>
    <xf numFmtId="0" fontId="22" fillId="3" borderId="0" xfId="0" applyFont="1" applyFill="1" applyAlignment="1">
      <alignment horizontal="justify" vertical="center"/>
    </xf>
    <xf numFmtId="0" fontId="0" fillId="3" borderId="0" xfId="0" applyFill="1" applyAlignment="1">
      <alignment horizontal="justify" vertical="center"/>
    </xf>
    <xf numFmtId="0" fontId="8" fillId="3" borderId="0" xfId="0" applyFont="1" applyFill="1" applyAlignment="1">
      <alignment horizontal="justify" vertical="center"/>
    </xf>
    <xf numFmtId="0" fontId="23" fillId="3" borderId="0" xfId="0" applyFont="1" applyFill="1" applyAlignment="1">
      <alignment horizontal="justify" vertical="center"/>
    </xf>
    <xf numFmtId="0" fontId="0" fillId="3" borderId="0" xfId="0" applyFill="1" applyAlignment="1">
      <alignment horizontal="left" vertical="center" indent="5"/>
    </xf>
    <xf numFmtId="0" fontId="0" fillId="0" borderId="3" xfId="0" applyBorder="1"/>
    <xf numFmtId="2" fontId="0" fillId="0" borderId="0" xfId="0" applyNumberFormat="1"/>
    <xf numFmtId="0" fontId="0" fillId="0" borderId="2" xfId="0" applyBorder="1" applyAlignment="1">
      <alignment vertical="center"/>
    </xf>
    <xf numFmtId="0" fontId="0" fillId="0" borderId="4" xfId="0" applyBorder="1" applyAlignment="1">
      <alignment vertical="center"/>
    </xf>
    <xf numFmtId="0" fontId="0" fillId="0" borderId="0" xfId="0" applyAlignment="1">
      <alignment horizontal="center" vertical="center"/>
    </xf>
    <xf numFmtId="0" fontId="28" fillId="0" borderId="0" xfId="0" applyFont="1" applyAlignment="1">
      <alignment wrapText="1"/>
    </xf>
    <xf numFmtId="0" fontId="0" fillId="0" borderId="0" xfId="0" applyAlignment="1">
      <alignment vertical="center"/>
    </xf>
    <xf numFmtId="0" fontId="0" fillId="0" borderId="0" xfId="0" applyAlignment="1">
      <alignment horizontal="center"/>
    </xf>
    <xf numFmtId="0" fontId="31" fillId="0" borderId="3" xfId="0" applyFont="1" applyBorder="1"/>
    <xf numFmtId="0" fontId="31" fillId="0" borderId="3" xfId="0" applyFont="1" applyBorder="1" applyAlignment="1">
      <alignment horizontal="center" wrapText="1"/>
    </xf>
    <xf numFmtId="0" fontId="32" fillId="4" borderId="3" xfId="0" applyFont="1" applyFill="1" applyBorder="1"/>
    <xf numFmtId="2" fontId="31" fillId="4" borderId="3" xfId="0" applyNumberFormat="1" applyFont="1" applyFill="1" applyBorder="1"/>
    <xf numFmtId="0" fontId="31" fillId="0" borderId="9" xfId="0" applyFont="1" applyBorder="1"/>
    <xf numFmtId="0" fontId="32" fillId="4" borderId="9" xfId="0" applyFont="1" applyFill="1" applyBorder="1"/>
    <xf numFmtId="2" fontId="31" fillId="4" borderId="10" xfId="0" applyNumberFormat="1" applyFont="1" applyFill="1" applyBorder="1"/>
    <xf numFmtId="0" fontId="16" fillId="0" borderId="13" xfId="0" applyFont="1" applyBorder="1" applyAlignment="1" applyProtection="1">
      <alignment horizontal="left" vertical="center" wrapText="1"/>
      <protection locked="0"/>
    </xf>
    <xf numFmtId="0" fontId="43" fillId="0" borderId="13" xfId="0" applyFont="1" applyBorder="1" applyAlignment="1" applyProtection="1">
      <alignment vertical="center" wrapText="1"/>
      <protection locked="0"/>
    </xf>
    <xf numFmtId="0" fontId="41" fillId="0" borderId="13" xfId="0" applyFont="1" applyBorder="1" applyAlignment="1" applyProtection="1">
      <alignment horizontal="left" vertical="center" wrapText="1"/>
      <protection locked="0"/>
    </xf>
    <xf numFmtId="0" fontId="16" fillId="0" borderId="13" xfId="0" applyFont="1" applyBorder="1" applyAlignment="1" applyProtection="1">
      <alignment vertical="center" wrapText="1"/>
      <protection locked="0"/>
    </xf>
    <xf numFmtId="0" fontId="41" fillId="0" borderId="19" xfId="0" applyFont="1" applyBorder="1" applyAlignment="1" applyProtection="1">
      <alignment wrapText="1"/>
      <protection locked="0"/>
    </xf>
    <xf numFmtId="0" fontId="43" fillId="0" borderId="21" xfId="0" applyFont="1" applyBorder="1" applyAlignment="1" applyProtection="1">
      <alignment vertical="center" wrapText="1"/>
      <protection locked="0"/>
    </xf>
    <xf numFmtId="0" fontId="41" fillId="0" borderId="21" xfId="0" applyFont="1" applyBorder="1" applyAlignment="1" applyProtection="1">
      <alignment horizontal="left" vertical="center" wrapText="1"/>
      <protection locked="0"/>
    </xf>
    <xf numFmtId="0" fontId="16" fillId="0" borderId="21" xfId="0" applyFont="1" applyBorder="1" applyAlignment="1" applyProtection="1">
      <alignment vertical="center" wrapText="1"/>
      <protection locked="0"/>
    </xf>
    <xf numFmtId="0" fontId="41" fillId="0" borderId="14" xfId="0" applyFont="1" applyBorder="1" applyAlignment="1" applyProtection="1">
      <alignment wrapText="1"/>
      <protection locked="0"/>
    </xf>
    <xf numFmtId="0" fontId="43" fillId="0" borderId="17" xfId="0" applyFont="1" applyBorder="1" applyAlignment="1" applyProtection="1">
      <alignment vertical="center" wrapText="1"/>
      <protection locked="0"/>
    </xf>
    <xf numFmtId="0" fontId="41" fillId="0" borderId="17" xfId="0" applyFont="1" applyBorder="1" applyAlignment="1" applyProtection="1">
      <alignment horizontal="left" vertical="center" wrapText="1"/>
      <protection locked="0"/>
    </xf>
    <xf numFmtId="0" fontId="16" fillId="0" borderId="17" xfId="0" applyFont="1" applyBorder="1" applyAlignment="1" applyProtection="1">
      <alignment vertical="center" wrapText="1"/>
      <protection locked="0"/>
    </xf>
    <xf numFmtId="0" fontId="41" fillId="0" borderId="15" xfId="2" applyFont="1" applyFill="1" applyBorder="1" applyAlignment="1" applyProtection="1">
      <alignment vertical="center" wrapText="1"/>
      <protection locked="0"/>
    </xf>
    <xf numFmtId="0" fontId="16" fillId="0" borderId="3" xfId="0" applyFont="1" applyBorder="1" applyAlignment="1" applyProtection="1">
      <alignment horizontal="center" vertical="center" wrapText="1"/>
      <protection locked="0"/>
    </xf>
    <xf numFmtId="2" fontId="51" fillId="0" borderId="3" xfId="3" applyNumberFormat="1" applyFont="1" applyFill="1" applyBorder="1" applyProtection="1"/>
    <xf numFmtId="0" fontId="14" fillId="12" borderId="3" xfId="0" applyFont="1" applyFill="1" applyBorder="1" applyAlignment="1">
      <alignment horizontal="center" vertical="center" wrapText="1"/>
    </xf>
    <xf numFmtId="0" fontId="48" fillId="13" borderId="3" xfId="1" applyFont="1" applyFill="1" applyBorder="1" applyAlignment="1" applyProtection="1">
      <alignment horizontal="center" vertical="center" wrapText="1"/>
    </xf>
    <xf numFmtId="0" fontId="27" fillId="13" borderId="3" xfId="0" applyFont="1" applyFill="1" applyBorder="1" applyAlignment="1">
      <alignment horizontal="center" vertical="center"/>
    </xf>
    <xf numFmtId="0" fontId="34" fillId="13" borderId="3" xfId="0" applyFont="1" applyFill="1" applyBorder="1" applyAlignment="1">
      <alignment horizontal="center" vertical="center"/>
    </xf>
    <xf numFmtId="0" fontId="39" fillId="13" borderId="3" xfId="0" applyFont="1" applyFill="1" applyBorder="1" applyAlignment="1">
      <alignment horizontal="center" vertical="center"/>
    </xf>
    <xf numFmtId="0" fontId="10" fillId="6" borderId="0" xfId="0" applyFont="1" applyFill="1"/>
    <xf numFmtId="0" fontId="13" fillId="6" borderId="0" xfId="0" applyFont="1" applyFill="1"/>
    <xf numFmtId="0" fontId="26" fillId="6" borderId="0" xfId="0" applyFont="1" applyFill="1"/>
    <xf numFmtId="0" fontId="29" fillId="6" borderId="0" xfId="0" applyFont="1" applyFill="1" applyAlignment="1">
      <alignment horizontal="center" vertical="center"/>
    </xf>
    <xf numFmtId="0" fontId="9" fillId="6" borderId="0" xfId="0" applyFont="1" applyFill="1" applyAlignment="1">
      <alignment vertical="center"/>
    </xf>
    <xf numFmtId="0" fontId="9" fillId="6" borderId="0" xfId="0" applyFont="1" applyFill="1" applyAlignment="1">
      <alignment vertical="center" wrapText="1"/>
    </xf>
    <xf numFmtId="0" fontId="0" fillId="6" borderId="0" xfId="0" applyFill="1"/>
    <xf numFmtId="0" fontId="25" fillId="6" borderId="0" xfId="0" applyFont="1" applyFill="1"/>
    <xf numFmtId="0" fontId="9" fillId="6" borderId="0" xfId="0" applyFont="1" applyFill="1"/>
    <xf numFmtId="0" fontId="11" fillId="6" borderId="0" xfId="0" applyFont="1" applyFill="1" applyAlignment="1">
      <alignment horizontal="center"/>
    </xf>
    <xf numFmtId="0" fontId="29" fillId="6" borderId="0" xfId="0" applyFont="1" applyFill="1" applyAlignment="1">
      <alignment horizontal="center" wrapText="1"/>
    </xf>
    <xf numFmtId="0" fontId="38" fillId="6" borderId="0" xfId="0" applyFont="1" applyFill="1" applyAlignment="1">
      <alignment horizontal="center" vertical="center" wrapText="1"/>
    </xf>
    <xf numFmtId="0" fontId="30" fillId="6" borderId="0" xfId="0" applyFont="1" applyFill="1" applyAlignment="1">
      <alignment horizontal="center" vertical="center" wrapText="1"/>
    </xf>
    <xf numFmtId="0" fontId="24" fillId="6" borderId="0" xfId="0" applyFont="1" applyFill="1" applyAlignment="1">
      <alignment horizontal="center" vertical="center"/>
    </xf>
    <xf numFmtId="0" fontId="12" fillId="6" borderId="0" xfId="0" applyFont="1" applyFill="1" applyAlignment="1">
      <alignment horizontal="center" vertical="center"/>
    </xf>
    <xf numFmtId="0" fontId="12" fillId="6" borderId="0" xfId="0" applyFont="1" applyFill="1" applyAlignment="1">
      <alignmen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43" fillId="0" borderId="0" xfId="0" applyFont="1" applyAlignment="1">
      <alignment horizontal="center" vertical="center" wrapText="1"/>
    </xf>
    <xf numFmtId="0" fontId="46" fillId="0" borderId="3" xfId="0" applyFont="1" applyBorder="1" applyAlignment="1">
      <alignment vertical="top" wrapText="1"/>
    </xf>
    <xf numFmtId="0" fontId="43" fillId="0" borderId="17" xfId="0" applyFont="1" applyBorder="1" applyAlignment="1">
      <alignment horizontal="center" vertical="center" wrapText="1"/>
    </xf>
    <xf numFmtId="0" fontId="45" fillId="0" borderId="7" xfId="0" applyFont="1" applyBorder="1" applyAlignment="1">
      <alignment horizontal="justify" vertical="center" wrapText="1"/>
    </xf>
    <xf numFmtId="0" fontId="41" fillId="0" borderId="17" xfId="0" applyFont="1" applyBorder="1" applyAlignment="1">
      <alignment horizontal="left" vertical="center" wrapText="1"/>
    </xf>
    <xf numFmtId="0" fontId="25" fillId="6" borderId="0" xfId="0" applyFont="1" applyFill="1" applyAlignment="1">
      <alignment vertical="center" wrapText="1"/>
    </xf>
    <xf numFmtId="0" fontId="50" fillId="0" borderId="0" xfId="0" applyFont="1" applyAlignment="1">
      <alignment horizontal="center" vertical="center" wrapText="1"/>
    </xf>
    <xf numFmtId="0" fontId="43" fillId="0" borderId="18" xfId="0" applyFont="1" applyBorder="1" applyAlignment="1">
      <alignment horizontal="center" vertical="center" wrapText="1"/>
    </xf>
    <xf numFmtId="0" fontId="41" fillId="0" borderId="13" xfId="0" applyFont="1" applyBorder="1" applyAlignment="1">
      <alignment horizontal="center" vertical="center" wrapText="1"/>
    </xf>
    <xf numFmtId="0" fontId="43" fillId="0" borderId="20" xfId="0" applyFont="1" applyBorder="1" applyAlignment="1">
      <alignment horizontal="center" vertical="center" wrapText="1"/>
    </xf>
    <xf numFmtId="0" fontId="41" fillId="0" borderId="21" xfId="0" applyFont="1" applyBorder="1" applyAlignment="1">
      <alignment horizontal="center" vertical="center" wrapText="1"/>
    </xf>
    <xf numFmtId="0" fontId="10" fillId="6" borderId="0" xfId="0" applyFont="1" applyFill="1" applyAlignment="1">
      <alignment horizontal="right"/>
    </xf>
    <xf numFmtId="0" fontId="30" fillId="5" borderId="12" xfId="0" applyFont="1" applyFill="1" applyBorder="1"/>
    <xf numFmtId="0" fontId="44" fillId="7" borderId="5" xfId="0" applyFont="1" applyFill="1" applyBorder="1"/>
    <xf numFmtId="0" fontId="49" fillId="10" borderId="5" xfId="0" applyFont="1" applyFill="1" applyBorder="1"/>
    <xf numFmtId="0" fontId="49" fillId="11" borderId="5" xfId="0" applyFont="1" applyFill="1" applyBorder="1"/>
    <xf numFmtId="0" fontId="30" fillId="9" borderId="7" xfId="0" applyFont="1" applyFill="1" applyBorder="1" applyAlignment="1">
      <alignment horizontal="right" vertical="center"/>
    </xf>
    <xf numFmtId="0" fontId="37" fillId="0" borderId="3" xfId="0" applyFont="1" applyBorder="1" applyAlignment="1">
      <alignment horizontal="center" vertical="center" wrapText="1"/>
    </xf>
    <xf numFmtId="0" fontId="37" fillId="0" borderId="3" xfId="0" applyFont="1" applyBorder="1" applyAlignment="1">
      <alignment horizontal="left" vertical="center" wrapText="1"/>
    </xf>
    <xf numFmtId="0" fontId="43" fillId="0" borderId="22" xfId="0" applyFont="1" applyBorder="1" applyAlignment="1">
      <alignment horizontal="center" vertical="center" wrapText="1"/>
    </xf>
    <xf numFmtId="0" fontId="43" fillId="0" borderId="16" xfId="0" applyFont="1" applyBorder="1" applyAlignment="1">
      <alignment horizontal="center" vertical="center" wrapText="1"/>
    </xf>
    <xf numFmtId="0" fontId="41" fillId="0" borderId="17" xfId="0" applyFont="1" applyBorder="1" applyAlignment="1">
      <alignment horizontal="center" vertical="center" wrapText="1"/>
    </xf>
    <xf numFmtId="0" fontId="50" fillId="0" borderId="23"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24" xfId="0" applyFont="1" applyBorder="1" applyAlignment="1">
      <alignment horizontal="center" vertical="center" wrapText="1"/>
    </xf>
    <xf numFmtId="0" fontId="26" fillId="6" borderId="0" xfId="0" applyFont="1" applyFill="1" applyAlignment="1">
      <alignment wrapText="1"/>
    </xf>
    <xf numFmtId="2" fontId="10" fillId="6" borderId="0" xfId="0" applyNumberFormat="1" applyFont="1" applyFill="1"/>
    <xf numFmtId="0" fontId="43" fillId="0" borderId="16" xfId="0" applyFont="1" applyBorder="1" applyAlignment="1">
      <alignment horizontal="left" vertical="center" wrapText="1"/>
    </xf>
    <xf numFmtId="0" fontId="14" fillId="6" borderId="0" xfId="0" applyFont="1" applyFill="1"/>
    <xf numFmtId="0" fontId="6" fillId="6" borderId="0" xfId="0" applyFont="1" applyFill="1"/>
    <xf numFmtId="0" fontId="15" fillId="6" borderId="0" xfId="0" applyFont="1" applyFill="1" applyAlignment="1">
      <alignment horizontal="center" vertical="center" wrapText="1"/>
    </xf>
    <xf numFmtId="0" fontId="16" fillId="6" borderId="0" xfId="0" applyFont="1" applyFill="1" applyAlignment="1">
      <alignment horizontal="left" wrapText="1"/>
    </xf>
    <xf numFmtId="0" fontId="16" fillId="6" borderId="0" xfId="0" applyFont="1" applyFill="1" applyAlignment="1">
      <alignment horizontal="left" vertical="center" wrapText="1"/>
    </xf>
    <xf numFmtId="0" fontId="35" fillId="14" borderId="0" xfId="0" applyFont="1" applyFill="1" applyAlignment="1">
      <alignment horizontal="left"/>
    </xf>
    <xf numFmtId="0" fontId="17" fillId="6" borderId="0" xfId="0" applyFont="1" applyFill="1"/>
    <xf numFmtId="0" fontId="18" fillId="6" borderId="0" xfId="0" applyFont="1" applyFill="1"/>
    <xf numFmtId="0" fontId="36" fillId="14" borderId="0" xfId="0" applyFont="1" applyFill="1" applyAlignment="1">
      <alignment horizontal="left"/>
    </xf>
    <xf numFmtId="0" fontId="16" fillId="6" borderId="0" xfId="0" applyFont="1" applyFill="1"/>
    <xf numFmtId="0" fontId="16" fillId="6" borderId="0" xfId="0" applyFont="1" applyFill="1" applyAlignment="1">
      <alignment wrapText="1"/>
    </xf>
    <xf numFmtId="0" fontId="0" fillId="6" borderId="0" xfId="0" applyFill="1" applyAlignment="1">
      <alignment horizontal="left" vertical="top" wrapText="1"/>
    </xf>
    <xf numFmtId="0" fontId="5" fillId="6" borderId="0" xfId="0" applyFont="1" applyFill="1" applyAlignment="1">
      <alignment horizontal="center" vertical="top"/>
    </xf>
    <xf numFmtId="0" fontId="5" fillId="6" borderId="0" xfId="0" applyFont="1" applyFill="1" applyAlignment="1">
      <alignment vertical="top"/>
    </xf>
    <xf numFmtId="0" fontId="6" fillId="6" borderId="0" xfId="0" applyFont="1" applyFill="1" applyAlignment="1">
      <alignment horizontal="left"/>
    </xf>
    <xf numFmtId="0" fontId="52" fillId="6" borderId="0" xfId="0" applyFont="1" applyFill="1" applyAlignment="1">
      <alignment horizontal="left"/>
    </xf>
    <xf numFmtId="0" fontId="52" fillId="6" borderId="0" xfId="0" applyFont="1" applyFill="1" applyAlignment="1">
      <alignment horizontal="left"/>
    </xf>
    <xf numFmtId="0" fontId="0" fillId="6" borderId="0" xfId="0" applyFill="1" applyAlignment="1">
      <alignment horizontal="left" vertical="top" wrapText="1"/>
    </xf>
    <xf numFmtId="0" fontId="30" fillId="6" borderId="0" xfId="0" applyFont="1" applyFill="1" applyAlignment="1">
      <alignment horizontal="center" vertical="center"/>
    </xf>
    <xf numFmtId="0" fontId="19" fillId="6" borderId="0" xfId="0" applyFont="1" applyFill="1" applyAlignment="1">
      <alignment horizontal="left" vertical="center"/>
    </xf>
    <xf numFmtId="0" fontId="18" fillId="15" borderId="3" xfId="0" applyFont="1" applyFill="1" applyBorder="1" applyAlignment="1">
      <alignment horizontal="center"/>
    </xf>
    <xf numFmtId="0" fontId="18" fillId="15" borderId="0" xfId="0" applyFont="1" applyFill="1" applyAlignment="1">
      <alignment horizontal="center"/>
    </xf>
    <xf numFmtId="0" fontId="40" fillId="0" borderId="3" xfId="0" applyFont="1" applyBorder="1" applyAlignment="1" applyProtection="1">
      <alignment horizontal="center" vertical="center" wrapText="1"/>
      <protection locked="0"/>
    </xf>
    <xf numFmtId="0" fontId="42" fillId="0" borderId="0" xfId="0" applyFont="1" applyAlignment="1">
      <alignment horizontal="center" vertical="center"/>
    </xf>
    <xf numFmtId="0" fontId="42" fillId="0" borderId="1" xfId="0" applyFont="1" applyBorder="1" applyAlignment="1">
      <alignment horizontal="center" vertical="center"/>
    </xf>
    <xf numFmtId="0" fontId="11" fillId="6" borderId="0" xfId="0" applyFont="1" applyFill="1" applyAlignment="1">
      <alignment horizontal="left"/>
    </xf>
    <xf numFmtId="0" fontId="44" fillId="7" borderId="6" xfId="0" applyFont="1" applyFill="1" applyBorder="1" applyAlignment="1">
      <alignment horizontal="left" wrapText="1"/>
    </xf>
    <xf numFmtId="0" fontId="44" fillId="7" borderId="9" xfId="0" applyFont="1" applyFill="1" applyBorder="1" applyAlignment="1">
      <alignment horizontal="left" wrapText="1"/>
    </xf>
    <xf numFmtId="0" fontId="47" fillId="8" borderId="6" xfId="0" applyFont="1" applyFill="1" applyBorder="1" applyAlignment="1">
      <alignment horizontal="left" wrapText="1"/>
    </xf>
    <xf numFmtId="0" fontId="47" fillId="8" borderId="9" xfId="0" applyFont="1" applyFill="1" applyBorder="1" applyAlignment="1">
      <alignment horizontal="left" wrapText="1"/>
    </xf>
    <xf numFmtId="0" fontId="30" fillId="5" borderId="6" xfId="0" applyFont="1" applyFill="1" applyBorder="1" applyAlignment="1">
      <alignment horizontal="center" wrapText="1"/>
    </xf>
    <xf numFmtId="0" fontId="30" fillId="5" borderId="11" xfId="0" applyFont="1" applyFill="1" applyBorder="1" applyAlignment="1">
      <alignment horizontal="center" wrapText="1"/>
    </xf>
    <xf numFmtId="0" fontId="0" fillId="0" borderId="0" xfId="0" applyAlignment="1">
      <alignment horizontal="center"/>
    </xf>
    <xf numFmtId="0" fontId="0" fillId="0" borderId="8" xfId="0" applyBorder="1" applyAlignment="1">
      <alignment horizontal="center"/>
    </xf>
  </cellXfs>
  <cellStyles count="4">
    <cellStyle name="Énfasis3" xfId="1" builtinId="37"/>
    <cellStyle name="Hipervínculo" xfId="2" builtinId="8"/>
    <cellStyle name="Normal" xfId="0" builtinId="0"/>
    <cellStyle name="Porcentaje" xfId="3" builtinId="5"/>
  </cellStyles>
  <dxfs count="508">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val="0"/>
        <i val="0"/>
        <color theme="0"/>
      </font>
      <fill>
        <patternFill>
          <bgColor theme="9" tint="-0.24994659260841701"/>
        </patternFill>
      </fill>
    </dxf>
    <dxf>
      <fill>
        <patternFill>
          <bgColor rgb="FFFF0000"/>
        </patternFill>
      </fill>
    </dxf>
    <dxf>
      <fill>
        <patternFill>
          <bgColor theme="8"/>
        </patternFill>
      </fill>
    </dxf>
    <dxf>
      <fill>
        <patternFill>
          <bgColor rgb="FFFFC000"/>
        </patternFill>
      </fill>
    </dxf>
    <dxf>
      <font>
        <color auto="1"/>
      </font>
      <fill>
        <patternFill>
          <bgColor rgb="FFFFFF00"/>
        </patternFill>
      </fill>
    </dxf>
    <dxf>
      <font>
        <color theme="0"/>
      </font>
      <fill>
        <patternFill>
          <bgColor rgb="FF92D050"/>
        </patternFill>
      </fill>
    </dxf>
    <dxf>
      <font>
        <b val="0"/>
        <i val="0"/>
        <color theme="0"/>
      </font>
      <fill>
        <patternFill>
          <bgColor rgb="FF7030A0"/>
        </patternFill>
      </fill>
    </dxf>
    <dxf>
      <font>
        <b val="0"/>
        <i val="0"/>
        <color theme="0"/>
      </font>
      <fill>
        <patternFill>
          <bgColor theme="9" tint="-0.24994659260841701"/>
        </patternFill>
      </fill>
    </dxf>
    <dxf>
      <fill>
        <patternFill>
          <bgColor rgb="FFFF0000"/>
        </patternFill>
      </fill>
    </dxf>
    <dxf>
      <fill>
        <patternFill>
          <bgColor theme="8"/>
        </patternFill>
      </fill>
    </dxf>
    <dxf>
      <fill>
        <patternFill>
          <bgColor rgb="FFFFC000"/>
        </patternFill>
      </fill>
    </dxf>
    <dxf>
      <font>
        <color auto="1"/>
      </font>
      <fill>
        <patternFill>
          <bgColor rgb="FFFFFF00"/>
        </patternFill>
      </fill>
    </dxf>
    <dxf>
      <font>
        <color theme="0"/>
      </font>
      <fill>
        <patternFill>
          <bgColor rgb="FF92D050"/>
        </patternFill>
      </fill>
    </dxf>
    <dxf>
      <font>
        <b val="0"/>
        <i val="0"/>
        <color theme="0"/>
      </font>
      <fill>
        <patternFill>
          <bgColor rgb="FF7030A0"/>
        </patternFill>
      </fill>
    </dxf>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val="0"/>
        <i val="0"/>
        <color theme="0"/>
      </font>
      <fill>
        <patternFill>
          <bgColor theme="9" tint="-0.24994659260841701"/>
        </patternFill>
      </fill>
    </dxf>
    <dxf>
      <fill>
        <patternFill>
          <bgColor rgb="FFFF0000"/>
        </patternFill>
      </fill>
    </dxf>
    <dxf>
      <fill>
        <patternFill>
          <bgColor theme="8"/>
        </patternFill>
      </fill>
    </dxf>
    <dxf>
      <fill>
        <patternFill>
          <bgColor rgb="FFFFC000"/>
        </patternFill>
      </fill>
    </dxf>
    <dxf>
      <font>
        <color auto="1"/>
      </font>
      <fill>
        <patternFill>
          <bgColor rgb="FFFFFF00"/>
        </patternFill>
      </fill>
    </dxf>
    <dxf>
      <font>
        <color theme="0"/>
      </font>
      <fill>
        <patternFill>
          <bgColor rgb="FF92D050"/>
        </patternFill>
      </fill>
    </dxf>
    <dxf>
      <font>
        <b val="0"/>
        <i val="0"/>
        <color theme="0"/>
      </font>
      <fill>
        <patternFill>
          <bgColor rgb="FF7030A0"/>
        </patternFill>
      </fill>
    </dxf>
    <dxf>
      <font>
        <b val="0"/>
        <i val="0"/>
        <color theme="0"/>
      </font>
      <fill>
        <patternFill>
          <bgColor theme="9" tint="-0.24994659260841701"/>
        </patternFill>
      </fill>
    </dxf>
    <dxf>
      <fill>
        <patternFill>
          <bgColor rgb="FFFF0000"/>
        </patternFill>
      </fill>
    </dxf>
    <dxf>
      <fill>
        <patternFill>
          <bgColor theme="8"/>
        </patternFill>
      </fill>
    </dxf>
    <dxf>
      <fill>
        <patternFill>
          <bgColor rgb="FFFFC000"/>
        </patternFill>
      </fill>
    </dxf>
    <dxf>
      <font>
        <color auto="1"/>
      </font>
      <fill>
        <patternFill>
          <bgColor rgb="FFFFFF00"/>
        </patternFill>
      </fill>
    </dxf>
    <dxf>
      <font>
        <color theme="0"/>
      </font>
      <fill>
        <patternFill>
          <bgColor rgb="FF92D050"/>
        </patternFill>
      </fill>
    </dxf>
    <dxf>
      <font>
        <b val="0"/>
        <i val="0"/>
        <color theme="0"/>
      </font>
      <fill>
        <patternFill>
          <bgColor rgb="FF7030A0"/>
        </patternFill>
      </fill>
    </dxf>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val="0"/>
        <i val="0"/>
        <color theme="0"/>
      </font>
      <fill>
        <patternFill>
          <bgColor rgb="FF7030A0"/>
        </patternFill>
      </fill>
    </dxf>
    <dxf>
      <font>
        <color theme="0"/>
      </font>
      <fill>
        <patternFill>
          <bgColor rgb="FF92D050"/>
        </patternFill>
      </fill>
    </dxf>
    <dxf>
      <font>
        <color auto="1"/>
      </font>
      <fill>
        <patternFill>
          <bgColor rgb="FFFFFF00"/>
        </patternFill>
      </fill>
    </dxf>
    <dxf>
      <fill>
        <patternFill>
          <bgColor rgb="FFFFC000"/>
        </patternFill>
      </fill>
    </dxf>
    <dxf>
      <fill>
        <patternFill>
          <bgColor theme="8"/>
        </patternFill>
      </fill>
    </dxf>
    <dxf>
      <fill>
        <patternFill>
          <bgColor rgb="FFFF0000"/>
        </patternFill>
      </fill>
    </dxf>
    <dxf>
      <font>
        <b val="0"/>
        <i val="0"/>
        <color theme="0"/>
      </font>
      <fill>
        <patternFill>
          <bgColor theme="9" tint="-0.24994659260841701"/>
        </patternFill>
      </fill>
    </dxf>
    <dxf>
      <font>
        <b/>
        <i val="0"/>
        <strike val="0"/>
        <condense val="0"/>
        <extend val="0"/>
        <outline val="0"/>
        <shadow val="0"/>
        <u val="none"/>
        <vertAlign val="baseline"/>
        <sz val="11"/>
        <color theme="6" tint="-0.249977111117893"/>
        <name val="Calibri"/>
        <family val="2"/>
        <scheme val="minor"/>
      </font>
      <numFmt numFmtId="2" formatCode="0.00"/>
      <fill>
        <patternFill patternType="solid">
          <fgColor theme="6" tint="0.79998168889431442"/>
          <bgColor theme="6" tint="0.79998168889431442"/>
        </patternFill>
      </fill>
      <border diagonalUp="0" diagonalDown="0" outline="0">
        <left style="thin">
          <color indexed="64"/>
        </left>
        <right style="thin">
          <color indexed="64"/>
        </right>
        <top/>
        <bottom/>
      </border>
    </dxf>
    <dxf>
      <font>
        <b/>
        <color theme="6" tint="-0.249977111117893"/>
      </font>
      <numFmt numFmtId="2" formatCode="0.00"/>
      <fill>
        <patternFill patternType="solid">
          <fgColor theme="6" tint="0.79998168889431442"/>
          <bgColor theme="6" tint="0.7999816888943144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6" tint="-0.249977111117893"/>
        <name val="Calibri"/>
        <family val="2"/>
        <scheme val="minor"/>
      </font>
      <numFmt numFmtId="2" formatCode="0.00"/>
      <fill>
        <patternFill patternType="solid">
          <fgColor theme="6" tint="0.79998168889431442"/>
          <bgColor theme="6" tint="0.79998168889431442"/>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theme="6" tint="-0.249977111117893"/>
        <name val="Calibri"/>
        <family val="2"/>
        <scheme val="minor"/>
      </font>
      <numFmt numFmtId="2" formatCode="0.00"/>
      <fill>
        <patternFill patternType="solid">
          <fgColor theme="6" tint="0.79998168889431442"/>
          <bgColor theme="6"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dxf>
    <dxf>
      <border outline="0">
        <left style="thin">
          <color indexed="64"/>
        </left>
      </border>
    </dxf>
    <dxf>
      <alignment horizontal="center" vertical="center"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outline="0">
        <left style="thin">
          <color indexed="64"/>
        </left>
        <top style="thin">
          <color indexed="64"/>
        </top>
      </border>
    </dxf>
    <dxf>
      <border outline="0">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theme="3" tint="0.39997558519241921"/>
        </right>
        <top style="thin">
          <color theme="3" tint="0.39997558519241921"/>
        </top>
        <bottom style="thin">
          <color theme="3" tint="0.39997558519241921"/>
        </bottom>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indexed="64"/>
        </right>
        <top style="thin">
          <color theme="3" tint="0.39997558519241921"/>
        </top>
        <bottom style="thin">
          <color theme="3" tint="0.39997558519241921"/>
        </bottom>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theme="3" tint="0.39997558519241921"/>
        </right>
        <top style="thin">
          <color theme="3" tint="0.39997558519241921"/>
        </top>
        <bottom style="thin">
          <color theme="3" tint="0.39997558519241921"/>
        </bottom>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indexed="64"/>
        </right>
        <top style="thin">
          <color theme="3" tint="0.39997558519241921"/>
        </top>
        <bottom style="thin">
          <color theme="3" tint="0.39997558519241921"/>
        </bottom>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rgb="FF8497B0"/>
        </left>
        <right style="thin">
          <color rgb="FF8497B0"/>
        </right>
        <top/>
        <bottom/>
        <vertical style="thin">
          <color rgb="FF8497B0"/>
        </vertical>
        <horizontal style="thin">
          <color rgb="FF8497B0"/>
        </horizontal>
      </border>
      <protection locked="1" hidden="0"/>
    </dxf>
    <dxf>
      <border diagonalUp="0" diagonalDown="0">
        <left style="thin">
          <color rgb="FF8497B0"/>
        </left>
        <right style="thin">
          <color rgb="FF8497B0"/>
        </right>
        <top style="thin">
          <color rgb="FF8497B0"/>
        </top>
        <bottom style="thin">
          <color rgb="FF8497B0"/>
        </bottom>
      </border>
    </dxf>
    <dxf>
      <font>
        <strike val="0"/>
        <outline val="0"/>
        <shadow val="0"/>
        <vertAlign val="baseline"/>
        <sz val="11"/>
        <color auto="1"/>
        <name val="Arial"/>
        <family val="2"/>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theme="3" tint="0.39997558519241921"/>
        </left>
        <right style="thin">
          <color theme="3" tint="0.39997558519241921"/>
        </right>
        <top/>
        <bottom/>
        <vertical style="thin">
          <color theme="3" tint="0.39997558519241921"/>
        </vertical>
        <horizontal style="thin">
          <color theme="3" tint="0.39997558519241921"/>
        </horizontal>
      </border>
      <protection locked="1" hidden="0"/>
    </dxf>
    <dxf>
      <border diagonalUp="0" diagonalDown="0">
        <left style="thin">
          <color theme="3" tint="0.39997558519241921"/>
        </left>
        <right style="thin">
          <color theme="3" tint="0.39997558519241921"/>
        </right>
        <top style="thin">
          <color theme="3" tint="0.39997558519241921"/>
        </top>
        <bottom style="thin">
          <color theme="3" tint="0.39997558519241921"/>
        </bottom>
      </border>
    </dxf>
    <dxf>
      <font>
        <strike val="0"/>
        <outline val="0"/>
        <shadow val="0"/>
        <vertAlign val="baseline"/>
        <sz val="11"/>
        <color auto="1"/>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border diagonalUp="0" diagonalDown="0">
        <left style="thin">
          <color theme="3" tint="0.39997558519241921"/>
        </left>
        <right style="thin">
          <color theme="3" tint="0.39997558519241921"/>
        </right>
        <top/>
        <bottom/>
        <vertical style="thin">
          <color theme="3" tint="0.39997558519241921"/>
        </vertical>
        <horizontal style="thin">
          <color theme="3" tint="0.39997558519241921"/>
        </horizontal>
      </border>
      <protection locked="1" hidden="0"/>
    </dxf>
    <dxf>
      <border diagonalUp="0" diagonalDown="0">
        <left style="thin">
          <color theme="3" tint="0.39997558519241921"/>
        </left>
        <right style="thin">
          <color theme="3" tint="0.39997558519241921"/>
        </right>
        <top style="thin">
          <color theme="3" tint="0.39997558519241921"/>
        </top>
        <bottom style="thin">
          <color theme="3" tint="0.39997558519241921"/>
        </bottom>
      </border>
    </dxf>
    <dxf>
      <font>
        <strike val="0"/>
        <outline val="0"/>
        <shadow val="0"/>
        <vertAlign val="baseline"/>
        <sz val="11"/>
        <color auto="1"/>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theme="3" tint="0.39997558519241921"/>
        </left>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style="thin">
          <color theme="3" tint="0.39997558519241921"/>
        </top>
        <bottom style="thin">
          <color theme="3" tint="0.39997558519241921"/>
        </bottom>
        <vertical style="thin">
          <color theme="3" tint="0.39997558519241921"/>
        </vertical>
        <horizontal style="thin">
          <color theme="3" tint="0.39997558519241921"/>
        </horizontal>
      </border>
      <protection locked="1" hidden="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horizontal/>
      </border>
      <protection locked="1" hidden="0"/>
    </dxf>
    <dxf>
      <border diagonalUp="0" diagonalDown="0">
        <left style="thin">
          <color theme="3" tint="0.39997558519241921"/>
        </left>
        <right style="thin">
          <color theme="3" tint="0.39997558519241921"/>
        </right>
        <top/>
        <bottom/>
        <vertical style="thin">
          <color theme="3" tint="0.39997558519241921"/>
        </vertical>
        <horizontal style="thin">
          <color theme="3" tint="0.39997558519241921"/>
        </horizontal>
      </border>
      <protection locked="1" hidden="0"/>
    </dxf>
    <dxf>
      <border diagonalUp="0" diagonalDown="0">
        <left style="thin">
          <color theme="3" tint="0.39997558519241921"/>
        </left>
        <right style="thin">
          <color theme="3" tint="0.39997558519241921"/>
        </right>
        <top style="thin">
          <color theme="3" tint="0.39997558519241921"/>
        </top>
        <bottom style="thin">
          <color theme="3" tint="0.39997558519241921"/>
        </bottom>
      </border>
    </dxf>
    <dxf>
      <font>
        <strike val="0"/>
        <outline val="0"/>
        <shadow val="0"/>
        <vertAlign val="baseline"/>
        <sz val="11"/>
        <color auto="1"/>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2"/>
        <color theme="0"/>
        <name val="Arial "/>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3" tint="0.39997558519241921"/>
        </left>
        <right style="thin">
          <color theme="3" tint="0.39997558519241921"/>
        </right>
        <top/>
        <bottom/>
      </border>
      <protection locked="1" hidden="0"/>
    </dxf>
  </dxfs>
  <tableStyles count="0" defaultTableStyle="TableStyleMedium2" defaultPivotStyle="PivotStyleLight16"/>
  <colors>
    <mruColors>
      <color rgb="FF663300"/>
      <color rgb="FF6230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0448681-589F-4BE2-AC38-3C2F599E4277}" type="doc">
      <dgm:prSet loTypeId="urn:microsoft.com/office/officeart/2008/layout/PictureGrid" loCatId="picture" qsTypeId="urn:microsoft.com/office/officeart/2005/8/quickstyle/simple1" qsCatId="simple" csTypeId="urn:microsoft.com/office/officeart/2005/8/colors/accent1_2" csCatId="accent1" phldr="1"/>
      <dgm:spPr/>
      <dgm:t>
        <a:bodyPr/>
        <a:lstStyle/>
        <a:p>
          <a:endParaRPr lang="es-ES"/>
        </a:p>
      </dgm:t>
    </dgm:pt>
    <dgm:pt modelId="{CDD0D694-1437-4149-AEBD-A753B9C6D0D8}">
      <dgm:prSet phldrT="[Texto]"/>
      <dgm:spPr/>
      <dgm:t>
        <a:bodyPr/>
        <a:lstStyle/>
        <a:p>
          <a:r>
            <a:rPr lang="es-ES"/>
            <a:t>   </a:t>
          </a:r>
        </a:p>
      </dgm:t>
    </dgm:pt>
    <dgm:pt modelId="{E31CB5EC-01F7-4289-847F-6893B2562A66}" type="sibTrans" cxnId="{6EBAA67A-2D36-41AC-96B1-A84673978E72}">
      <dgm:prSet/>
      <dgm:spPr/>
      <dgm:t>
        <a:bodyPr/>
        <a:lstStyle/>
        <a:p>
          <a:endParaRPr lang="es-ES"/>
        </a:p>
      </dgm:t>
    </dgm:pt>
    <dgm:pt modelId="{73EE11AE-A93C-4C5E-827D-A5B8E39AAEA2}" type="parTrans" cxnId="{6EBAA67A-2D36-41AC-96B1-A84673978E72}">
      <dgm:prSet/>
      <dgm:spPr/>
      <dgm:t>
        <a:bodyPr/>
        <a:lstStyle/>
        <a:p>
          <a:endParaRPr lang="es-ES"/>
        </a:p>
      </dgm:t>
    </dgm:pt>
    <dgm:pt modelId="{C2A31684-DF63-45B5-BD2C-3BD450E2FAEB}" type="pres">
      <dgm:prSet presAssocID="{E0448681-589F-4BE2-AC38-3C2F599E4277}" presName="Name0" presStyleCnt="0">
        <dgm:presLayoutVars>
          <dgm:dir/>
        </dgm:presLayoutVars>
      </dgm:prSet>
      <dgm:spPr/>
    </dgm:pt>
    <dgm:pt modelId="{4A8055C4-D9F9-4806-9E7A-63FA4DD4C413}" type="pres">
      <dgm:prSet presAssocID="{CDD0D694-1437-4149-AEBD-A753B9C6D0D8}" presName="composite" presStyleCnt="0"/>
      <dgm:spPr/>
    </dgm:pt>
    <dgm:pt modelId="{7818684B-6887-4A05-A86D-6525146DDD5E}" type="pres">
      <dgm:prSet presAssocID="{CDD0D694-1437-4149-AEBD-A753B9C6D0D8}" presName="rect2" presStyleLbl="revTx" presStyleIdx="0" presStyleCnt="1">
        <dgm:presLayoutVars>
          <dgm:bulletEnabled val="1"/>
        </dgm:presLayoutVars>
      </dgm:prSet>
      <dgm:spPr/>
    </dgm:pt>
    <dgm:pt modelId="{77A430B1-05F1-4FB5-9A79-4102A4B0E15A}" type="pres">
      <dgm:prSet presAssocID="{CDD0D694-1437-4149-AEBD-A753B9C6D0D8}" presName="rect1" presStyleLbl="alignImgPlace1" presStyleIdx="0" presStyleCnt="1" custScaleX="120117" custScaleY="100468" custLinFactNeighborX="24265" custLinFactNeighborY="-984"/>
      <dgm:spPr/>
    </dgm:pt>
  </dgm:ptLst>
  <dgm:cxnLst>
    <dgm:cxn modelId="{6EBAA67A-2D36-41AC-96B1-A84673978E72}" srcId="{E0448681-589F-4BE2-AC38-3C2F599E4277}" destId="{CDD0D694-1437-4149-AEBD-A753B9C6D0D8}" srcOrd="0" destOrd="0" parTransId="{73EE11AE-A93C-4C5E-827D-A5B8E39AAEA2}" sibTransId="{E31CB5EC-01F7-4289-847F-6893B2562A66}"/>
    <dgm:cxn modelId="{BD5C5CAE-59F3-4266-B31B-74A4238944BF}" type="presOf" srcId="{CDD0D694-1437-4149-AEBD-A753B9C6D0D8}" destId="{7818684B-6887-4A05-A86D-6525146DDD5E}" srcOrd="0" destOrd="0" presId="urn:microsoft.com/office/officeart/2008/layout/PictureGrid"/>
    <dgm:cxn modelId="{1145D9EC-3794-4299-A9BA-EB45BA756D6D}" type="presOf" srcId="{E0448681-589F-4BE2-AC38-3C2F599E4277}" destId="{C2A31684-DF63-45B5-BD2C-3BD450E2FAEB}" srcOrd="0" destOrd="0" presId="urn:microsoft.com/office/officeart/2008/layout/PictureGrid"/>
    <dgm:cxn modelId="{91B56434-6A2B-48BA-8CBC-391DE63CE22B}" type="presParOf" srcId="{C2A31684-DF63-45B5-BD2C-3BD450E2FAEB}" destId="{4A8055C4-D9F9-4806-9E7A-63FA4DD4C413}" srcOrd="0" destOrd="0" presId="urn:microsoft.com/office/officeart/2008/layout/PictureGrid"/>
    <dgm:cxn modelId="{CD112EB2-FB8C-4C6E-A61A-B10EC708BCBC}" type="presParOf" srcId="{4A8055C4-D9F9-4806-9E7A-63FA4DD4C413}" destId="{7818684B-6887-4A05-A86D-6525146DDD5E}" srcOrd="0" destOrd="0" presId="urn:microsoft.com/office/officeart/2008/layout/PictureGrid"/>
    <dgm:cxn modelId="{C102A928-8F84-46B9-9943-FF4EA95198F9}" type="presParOf" srcId="{4A8055C4-D9F9-4806-9E7A-63FA4DD4C413}" destId="{77A430B1-05F1-4FB5-9A79-4102A4B0E15A}" srcOrd="1" destOrd="0" presId="urn:microsoft.com/office/officeart/2008/layout/PictureGrid"/>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818684B-6887-4A05-A86D-6525146DDD5E}">
      <dsp:nvSpPr>
        <dsp:cNvPr id="0" name=""/>
        <dsp:cNvSpPr/>
      </dsp:nvSpPr>
      <dsp:spPr>
        <a:xfrm>
          <a:off x="1463179" y="146765"/>
          <a:ext cx="2429682" cy="36445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76200" rIns="76200" bIns="0" numCol="1" spcCol="1270" anchor="b" anchorCtr="0">
          <a:noAutofit/>
        </a:bodyPr>
        <a:lstStyle/>
        <a:p>
          <a:pPr marL="0" lvl="0" indent="0" algn="l" defTabSz="889000">
            <a:lnSpc>
              <a:spcPct val="90000"/>
            </a:lnSpc>
            <a:spcBef>
              <a:spcPct val="0"/>
            </a:spcBef>
            <a:spcAft>
              <a:spcPct val="35000"/>
            </a:spcAft>
            <a:buNone/>
          </a:pPr>
          <a:r>
            <a:rPr lang="es-ES" sz="2000" kern="1200"/>
            <a:t>   </a:t>
          </a:r>
        </a:p>
      </dsp:txBody>
      <dsp:txXfrm>
        <a:off x="1463179" y="146765"/>
        <a:ext cx="2429682" cy="364452"/>
      </dsp:txXfrm>
    </dsp:sp>
    <dsp:sp modelId="{77A430B1-05F1-4FB5-9A79-4102A4B0E15A}">
      <dsp:nvSpPr>
        <dsp:cNvPr id="0" name=""/>
        <dsp:cNvSpPr/>
      </dsp:nvSpPr>
      <dsp:spPr>
        <a:xfrm>
          <a:off x="1808352" y="598741"/>
          <a:ext cx="2918462" cy="2441053"/>
        </a:xfrm>
        <a:prstGeom prst="rect">
          <a:avLst/>
        </a:prstGeom>
        <a:solidFill>
          <a:schemeClr val="accent1">
            <a:tint val="5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PictureGrid">
  <dgm:title val=""/>
  <dgm:desc val=""/>
  <dgm:catLst>
    <dgm:cat type="picture" pri="11000"/>
    <dgm:cat type="pictureconvert" pri="11000"/>
  </dgm:catLst>
  <dgm:samp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Name0">
    <dgm:varLst>
      <dgm:dir/>
    </dgm:varLst>
    <dgm:choose name="Name1">
      <dgm:if name="Name2" axis="ch" ptType="node" func="cnt" op="lte" val="4">
        <dgm:choose name="Name3">
          <dgm:if name="Name4" func="var" arg="dir" op="equ" val="norm">
            <dgm:alg type="snake">
              <dgm:param type="off" val="ctr"/>
              <dgm:param type="bkpt" val="fixed"/>
              <dgm:param type="bkPtFixedVal" val="2"/>
            </dgm:alg>
          </dgm:if>
          <dgm:else name="Name5">
            <dgm:alg type="snake">
              <dgm:param type="off" val="ctr"/>
              <dgm:param type="grDir" val="tR"/>
              <dgm:param type="bkpt" val="fixed"/>
              <dgm:param type="bkPtFixedVal" val="2"/>
            </dgm:alg>
          </dgm:else>
        </dgm:choose>
      </dgm:if>
      <dgm:else name="Name6">
        <dgm:choose name="Name7">
          <dgm:if name="Name8" axis="ch" ptType="node" func="cnt" op="lte" val="9">
            <dgm:choose name="Name9">
              <dgm:if name="Name10" func="var" arg="dir" op="equ" val="norm">
                <dgm:alg type="snake">
                  <dgm:param type="off" val="ctr"/>
                  <dgm:param type="bkpt" val="fixed"/>
                  <dgm:param type="bkPtFixedVal" val="3"/>
                </dgm:alg>
              </dgm:if>
              <dgm:else name="Name11">
                <dgm:alg type="snake">
                  <dgm:param type="off" val="ctr"/>
                  <dgm:param type="grDir" val="tR"/>
                  <dgm:param type="bkpt" val="fixed"/>
                  <dgm:param type="bkPtFixedVal" val="3"/>
                </dgm:alg>
              </dgm:else>
            </dgm:choose>
          </dgm:if>
          <dgm:else name="Name12">
            <dgm:choose name="Name13">
              <dgm:if name="Name14" axis="ch" ptType="node" func="cnt" op="lte" val="16">
                <dgm:choose name="Name15">
                  <dgm:if name="Name16" func="var" arg="dir" op="equ" val="norm">
                    <dgm:alg type="snake">
                      <dgm:param type="off" val="ctr"/>
                      <dgm:param type="bkpt" val="fixed"/>
                      <dgm:param type="bkPtFixedVal" val="4"/>
                    </dgm:alg>
                  </dgm:if>
                  <dgm:else name="Name17">
                    <dgm:alg type="snake">
                      <dgm:param type="off" val="ctr"/>
                      <dgm:param type="grDir" val="tR"/>
                      <dgm:param type="bkpt" val="fixed"/>
                      <dgm:param type="bkPtFixedVal" val="4"/>
                    </dgm:alg>
                  </dgm:else>
                </dgm:choose>
              </dgm:if>
              <dgm:else name="Name18">
                <dgm:choose name="Name19">
                  <dgm:if name="Name20" axis="ch" ptType="node" func="cnt" op="lte" val="25">
                    <dgm:choose name="Name21">
                      <dgm:if name="Name22" func="var" arg="dir" op="equ" val="norm">
                        <dgm:alg type="snake">
                          <dgm:param type="off" val="ctr"/>
                          <dgm:param type="bkpt" val="fixed"/>
                          <dgm:param type="bkPtFixedVal" val="5"/>
                        </dgm:alg>
                      </dgm:if>
                      <dgm:else name="Name23">
                        <dgm:alg type="snake">
                          <dgm:param type="off" val="ctr"/>
                          <dgm:param type="grDir" val="tR"/>
                          <dgm:param type="bkpt" val="fixed"/>
                          <dgm:param type="bkPtFixedVal" val="5"/>
                        </dgm:alg>
                      </dgm:else>
                    </dgm:choose>
                  </dgm:if>
                  <dgm:else name="Name24">
                    <dgm:choose name="Name25">
                      <dgm:if name="Name26" func="var" arg="dir" op="equ" val="norm">
                        <dgm:alg type="snake">
                          <dgm:param type="off" val="ctr"/>
                        </dgm:alg>
                      </dgm:if>
                      <dgm:else name="Name27">
                        <dgm:alg type="snake">
                          <dgm:param type="off" val="ctr"/>
                          <dgm:param type="grDir" val="tR"/>
                        </dgm:alg>
                      </dgm:else>
                    </dgm:choose>
                  </dgm:else>
                </dgm:choose>
              </dgm:else>
            </dgm:choose>
          </dgm:else>
        </dgm:choose>
      </dgm:else>
    </dgm:choose>
    <dgm:shape xmlns:r="http://schemas.openxmlformats.org/officeDocument/2006/relationships" r:blip="">
      <dgm:adjLst/>
    </dgm:shape>
    <dgm:constrLst>
      <dgm:constr type="primFontSz" for="des" ptType="node" op="equ" val="65"/>
      <dgm:constr type="w" for="ch" forName="composite" refType="h" fact="0.8"/>
      <dgm:constr type="h" for="ch" forName="composite" refType="h"/>
      <dgm:constr type="sp" refType="w" refFor="ch" refForName="composite" op="equ" fact="0.1"/>
      <dgm:constr type="w" for="ch" forName="sibTrans" refType="w" refFor="ch" refForName="composite" op="equ" fact="0.1"/>
      <dgm:constr type="h" for="ch" forName="sibTrans" refType="w" refFor="ch" refForName="sibTrans" op="equ"/>
    </dgm:constrLst>
    <dgm:forEach name="nodesForEach" axis="ch" ptType="node">
      <dgm:layoutNode name="composite">
        <dgm:alg type="composite">
          <dgm:param type="ar" val="0.7568"/>
        </dgm:alg>
        <dgm:shape xmlns:r="http://schemas.openxmlformats.org/officeDocument/2006/relationships" r:blip="">
          <dgm:adjLst/>
        </dgm:shape>
        <dgm:constrLst>
          <dgm:constr type="l" for="ch" forName="rect1" refType="w" fact="0"/>
          <dgm:constr type="t" for="ch" forName="rect1" refType="h" fact="0.15"/>
          <dgm:constr type="w" for="ch" forName="rect1" refType="w"/>
          <dgm:constr type="h" for="ch" forName="rect1" refType="w"/>
          <dgm:constr type="l" for="ch" forName="rect2" refType="w" fact="0"/>
          <dgm:constr type="t" for="ch" forName="rect2" refType="h" fact="0"/>
          <dgm:constr type="w" for="ch" forName="rect2" refType="w"/>
          <dgm:constr type="h" for="ch" forName="rect2" refType="w" fact="0.15"/>
        </dgm:constrLst>
        <dgm:layoutNode name="rect2" styleLbl="revTx">
          <dgm:varLst>
            <dgm:bulletEnabled val="1"/>
          </dgm:varLst>
          <dgm:alg type="tx">
            <dgm:param type="stBulletLvl" val="3"/>
            <dgm:param type="parTxLTRAlign" val="l"/>
            <dgm:param type="parTxRTLAlign" val="r"/>
            <dgm:param type="txAnchorVert" val="b"/>
            <dgm:param type="txAnchorVertCh" val="b"/>
          </dgm:alg>
          <dgm:shape xmlns:r="http://schemas.openxmlformats.org/officeDocument/2006/relationships" type="rect" r:blip="">
            <dgm:adjLst/>
          </dgm:shape>
          <dgm:presOf axis="desOrSelf" ptType="node"/>
          <dgm:constrLst>
            <dgm:constr type="lMarg" refType="primFontSz" fact="0"/>
            <dgm:constr type="rMarg" refType="primFontSz" fact="0.3"/>
            <dgm:constr type="tMarg" refType="primFontSz" fact="0.3"/>
            <dgm:constr type="bMarg" refType="primFontSz" fact="0"/>
            <dgm:constr type="secFontSz" refType="primFontSz" fact="0.8"/>
          </dgm:constrLst>
          <dgm:ruleLst>
            <dgm:rule type="primFontSz" val="5" fact="NaN" max="NaN"/>
          </dgm:ruleLst>
        </dgm:layoutNode>
        <dgm:layoutNode name="rect1" styleLbl="alignImgPlace1">
          <dgm:alg type="sp"/>
          <dgm:shape xmlns:r="http://schemas.openxmlformats.org/officeDocument/2006/relationships" type="rect" r:blip="" blipPhldr="1">
            <dgm:adjLst/>
          </dgm:shape>
          <dgm:presOf/>
        </dgm:layoutNod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388620</xdr:colOff>
      <xdr:row>0</xdr:row>
      <xdr:rowOff>83820</xdr:rowOff>
    </xdr:from>
    <xdr:to>
      <xdr:col>1</xdr:col>
      <xdr:colOff>686889</xdr:colOff>
      <xdr:row>6</xdr:row>
      <xdr:rowOff>98420</xdr:rowOff>
    </xdr:to>
    <xdr:pic>
      <xdr:nvPicPr>
        <xdr:cNvPr id="1255" name="Imagen 1">
          <a:extLst>
            <a:ext uri="{FF2B5EF4-FFF2-40B4-BE49-F238E27FC236}">
              <a16:creationId xmlns:a16="http://schemas.microsoft.com/office/drawing/2014/main" id="{9AE37DBA-D20D-43C9-AAC5-6E871B5FF8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83820"/>
          <a:ext cx="1049383" cy="1342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403045</xdr:colOff>
      <xdr:row>0</xdr:row>
      <xdr:rowOff>174172</xdr:rowOff>
    </xdr:from>
    <xdr:to>
      <xdr:col>15</xdr:col>
      <xdr:colOff>672737</xdr:colOff>
      <xdr:row>15</xdr:row>
      <xdr:rowOff>155666</xdr:rowOff>
    </xdr:to>
    <xdr:graphicFrame macro="">
      <xdr:nvGraphicFramePr>
        <xdr:cNvPr id="4" name="Diagrama 3">
          <a:extLst>
            <a:ext uri="{FF2B5EF4-FFF2-40B4-BE49-F238E27FC236}">
              <a16:creationId xmlns:a16="http://schemas.microsoft.com/office/drawing/2014/main" id="{BB68BF28-E185-4699-8DBD-BA30BE188E4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148687</xdr:rowOff>
    </xdr:from>
    <xdr:to>
      <xdr:col>1</xdr:col>
      <xdr:colOff>1357746</xdr:colOff>
      <xdr:row>6</xdr:row>
      <xdr:rowOff>238607</xdr:rowOff>
    </xdr:to>
    <xdr:pic>
      <xdr:nvPicPr>
        <xdr:cNvPr id="2227" name="Imagen 3">
          <a:extLst>
            <a:ext uri="{FF2B5EF4-FFF2-40B4-BE49-F238E27FC236}">
              <a16:creationId xmlns:a16="http://schemas.microsoft.com/office/drawing/2014/main" id="{28871BD9-7A12-424E-B592-83DD16EFD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7809" y="148687"/>
          <a:ext cx="1319646" cy="1503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148687</xdr:rowOff>
    </xdr:from>
    <xdr:to>
      <xdr:col>1</xdr:col>
      <xdr:colOff>1357746</xdr:colOff>
      <xdr:row>6</xdr:row>
      <xdr:rowOff>304800</xdr:rowOff>
    </xdr:to>
    <xdr:pic>
      <xdr:nvPicPr>
        <xdr:cNvPr id="5" name="Imagen 3">
          <a:extLst>
            <a:ext uri="{FF2B5EF4-FFF2-40B4-BE49-F238E27FC236}">
              <a16:creationId xmlns:a16="http://schemas.microsoft.com/office/drawing/2014/main" id="{B3CFD1CB-E483-403A-AE20-F20966542D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757" y="148687"/>
          <a:ext cx="1319646" cy="1603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148687</xdr:rowOff>
    </xdr:from>
    <xdr:to>
      <xdr:col>1</xdr:col>
      <xdr:colOff>1357746</xdr:colOff>
      <xdr:row>6</xdr:row>
      <xdr:rowOff>304800</xdr:rowOff>
    </xdr:to>
    <xdr:pic>
      <xdr:nvPicPr>
        <xdr:cNvPr id="2" name="Imagen 3">
          <a:extLst>
            <a:ext uri="{FF2B5EF4-FFF2-40B4-BE49-F238E27FC236}">
              <a16:creationId xmlns:a16="http://schemas.microsoft.com/office/drawing/2014/main" id="{8AF9DD1C-0518-426D-B0B5-C01C56EB9C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580" y="148687"/>
          <a:ext cx="1319646" cy="1581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148687</xdr:rowOff>
    </xdr:from>
    <xdr:to>
      <xdr:col>1</xdr:col>
      <xdr:colOff>1357746</xdr:colOff>
      <xdr:row>6</xdr:row>
      <xdr:rowOff>304800</xdr:rowOff>
    </xdr:to>
    <xdr:pic>
      <xdr:nvPicPr>
        <xdr:cNvPr id="2" name="Imagen 3">
          <a:extLst>
            <a:ext uri="{FF2B5EF4-FFF2-40B4-BE49-F238E27FC236}">
              <a16:creationId xmlns:a16="http://schemas.microsoft.com/office/drawing/2014/main" id="{D18B56B9-0ECA-424A-8716-93D068129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580" y="148687"/>
          <a:ext cx="1319646" cy="1581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148687</xdr:rowOff>
    </xdr:from>
    <xdr:to>
      <xdr:col>1</xdr:col>
      <xdr:colOff>1357746</xdr:colOff>
      <xdr:row>6</xdr:row>
      <xdr:rowOff>304800</xdr:rowOff>
    </xdr:to>
    <xdr:pic>
      <xdr:nvPicPr>
        <xdr:cNvPr id="2" name="Imagen 3">
          <a:extLst>
            <a:ext uri="{FF2B5EF4-FFF2-40B4-BE49-F238E27FC236}">
              <a16:creationId xmlns:a16="http://schemas.microsoft.com/office/drawing/2014/main" id="{EDC14D11-2B5B-4087-83E3-CE5ADD6F60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580" y="148687"/>
          <a:ext cx="1319646" cy="1581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148687</xdr:rowOff>
    </xdr:from>
    <xdr:to>
      <xdr:col>1</xdr:col>
      <xdr:colOff>1357746</xdr:colOff>
      <xdr:row>6</xdr:row>
      <xdr:rowOff>304800</xdr:rowOff>
    </xdr:to>
    <xdr:pic>
      <xdr:nvPicPr>
        <xdr:cNvPr id="2" name="Imagen 3">
          <a:extLst>
            <a:ext uri="{FF2B5EF4-FFF2-40B4-BE49-F238E27FC236}">
              <a16:creationId xmlns:a16="http://schemas.microsoft.com/office/drawing/2014/main" id="{C3BE4EBE-2C2F-4CB2-AB72-8C3914E12A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580" y="148687"/>
          <a:ext cx="1319646" cy="1581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9D51C84-B287-4D2E-BC59-AEB92E8D5FA5}" name="Tabla11" displayName="Tabla11" ref="B8:J13" headerRowDxfId="507" dataDxfId="506" totalsRowDxfId="504" tableBorderDxfId="505">
  <autoFilter ref="B8:J13" xr:uid="{59D51C84-B287-4D2E-BC59-AEB92E8D5F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FB1CE48D-B99A-48D4-B4DD-EDEBE2C695EC}" name="sub- parametro" totalsRowLabel="Total" dataDxfId="503" totalsRowDxfId="502"/>
    <tableColumn id="1" xr3:uid="{F53616A6-31BF-480D-B32D-4B71FB1D4841}" name="AGUA" dataDxfId="501" totalsRowDxfId="500"/>
    <tableColumn id="2" xr3:uid="{83288C39-B826-4717-85CC-98868B0FB269}" name="id" dataDxfId="499" totalsRowDxfId="498"/>
    <tableColumn id="3" xr3:uid="{1C67FE39-7D06-4D82-ACA1-2C3DC039876F}" name="Ejemplo de medidas  " dataDxfId="497" totalsRowDxfId="496"/>
    <tableColumn id="4" xr3:uid="{825929D2-F913-4A4A-A06E-C54D84CE6351}" name="Medidas" dataDxfId="495" totalsRowDxfId="494"/>
    <tableColumn id="5" xr3:uid="{EEDADD52-CBF3-4358-9315-421CE7FC58D3}" name="Justificación y descripción de la medida adoptada" dataDxfId="493" totalsRowDxfId="492"/>
    <tableColumn id="6" xr3:uid="{E9E344D3-9E9B-4330-964E-B69A7F6E3407}" name="Impacto esperado" dataDxfId="491" totalsRowDxfId="490"/>
    <tableColumn id="9" xr3:uid="{2A22B888-8002-490A-8493-DB928996C4D1}" name="Indicadores de control " dataDxfId="489" totalsRowDxfId="488"/>
    <tableColumn id="7" xr3:uid="{47E0C273-F9FB-48DC-AF42-F36BC73047FB}" name="Evidencia a aportar" totalsRowFunction="count" dataDxfId="487" totalsRowDxfId="486"/>
  </tableColumns>
  <tableStyleInfo name="TableStyleMedium16"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D7C58E3-96D0-4950-9B2E-C0FCF2B3F837}" name="Tabla114850529" displayName="Tabla114850529" ref="B51:J56" headerRowDxfId="309" dataDxfId="308" totalsRowDxfId="306" tableBorderDxfId="307">
  <autoFilter ref="B51:J56" xr:uid="{9D7C58E3-96D0-4950-9B2E-C0FCF2B3F8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2F3B20CB-84C5-42FB-BEE2-C77A5B142683}" name="sub- parametro" totalsRowLabel="Total" dataDxfId="305" totalsRowDxfId="304"/>
    <tableColumn id="1" xr3:uid="{063B6D22-904F-46C8-84E8-77048BD3BF40}" name="MATERIALES " dataDxfId="303" totalsRowDxfId="302"/>
    <tableColumn id="2" xr3:uid="{DF87A52A-077F-4282-A353-0820F059DB5F}" name="id" dataDxfId="301" totalsRowDxfId="300"/>
    <tableColumn id="3" xr3:uid="{3E618893-ACC2-4162-A2DC-7C93A41A8964}" name="Ejemplo de medidas  " dataDxfId="299" totalsRowDxfId="298"/>
    <tableColumn id="4" xr3:uid="{785E12FD-12D5-4504-8CC5-40D720287E63}" name="Medida" dataDxfId="297" totalsRowDxfId="296"/>
    <tableColumn id="5" xr3:uid="{F3BA9881-5C63-4297-A39B-4F535B4056F1}" name="Justificación y descripción de la medida adoptada" dataDxfId="295" totalsRowDxfId="294"/>
    <tableColumn id="6" xr3:uid="{D2A21EF2-81F4-4B0E-8A49-837EAC449891}" name="Impacto esperado" dataDxfId="293" totalsRowDxfId="292"/>
    <tableColumn id="9" xr3:uid="{45C20DE3-5051-481D-A1EF-D9C703C50591}" name="Indicadores de control " dataDxfId="291" totalsRowDxfId="290"/>
    <tableColumn id="7" xr3:uid="{0BE2A63B-1709-4EF6-BDA2-C688D0EC7E9A}" name="Evidencia a aportar" totalsRowFunction="count" dataDxfId="289" totalsRowDxfId="288"/>
  </tableColumns>
  <tableStyleInfo name="TableStyleMedium16"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A6D7F45-98A5-4D97-A2A0-B0DDEF9C1765}" name="Tabla114249410" displayName="Tabla114249410" ref="B8:J13" headerRowDxfId="287" dataDxfId="286" totalsRowDxfId="284" tableBorderDxfId="285">
  <autoFilter ref="B8:J13" xr:uid="{EDD2ED2F-635B-4C03-A16C-43FC1FA45E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50C7196B-755B-4333-BBA3-DBFE09D7BCFD}" name="sub- parametro" totalsRowLabel="Total" dataDxfId="283" totalsRowDxfId="282"/>
    <tableColumn id="1" xr3:uid="{3E18EF85-FFB1-45C7-B5C9-460C4C2C60F1}" name="GESTION RESIDUOS " dataDxfId="281" totalsRowDxfId="280"/>
    <tableColumn id="2" xr3:uid="{253F227C-61EB-4C33-BDC6-80D0FD508D2B}" name="id" dataDxfId="279" totalsRowDxfId="278"/>
    <tableColumn id="3" xr3:uid="{6A23C05B-E252-4E0A-B9BF-5C2F0CD93F97}" name="Ejemplo de medidas  " dataDxfId="277" totalsRowDxfId="276"/>
    <tableColumn id="4" xr3:uid="{B814791B-0A19-42FE-A748-979F82F94699}" name="Medida" dataDxfId="275" totalsRowDxfId="274"/>
    <tableColumn id="5" xr3:uid="{CD5E14A9-81E4-476C-9ECF-E530ED4EC811}" name="Justificación y descripción de la medida adoptada" dataDxfId="273" totalsRowDxfId="272"/>
    <tableColumn id="6" xr3:uid="{4CD6D7BD-32C6-4AB4-99F4-1EF6F035D675}" name="Impacto esperado" dataDxfId="271" totalsRowDxfId="270"/>
    <tableColumn id="9" xr3:uid="{E00352B8-62FC-4212-902A-4BE8361E5C1F}" name="Indicadores de control " dataDxfId="269" totalsRowDxfId="268"/>
    <tableColumn id="7" xr3:uid="{DF017198-545D-443F-8B4F-F723E13D50FB}" name="Evidencia a aportar" totalsRowFunction="count" dataDxfId="267" totalsRowDxfId="266"/>
  </tableColumns>
  <tableStyleInfo name="TableStyleMedium16"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CB88AE1-A185-4C76-8B69-C47CDDFEE792}" name="Tabla114850611" displayName="Tabla114850611" ref="B22:J27" headerRowDxfId="265" dataDxfId="264" totalsRowDxfId="262" tableBorderDxfId="263">
  <autoFilter ref="B22:J27" xr:uid="{F97A6A11-0BC6-4AA1-BAA7-5E198E35CD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2EBC0D08-F320-413C-8091-01AA573FFF7B}" name="sub- parametro" totalsRowLabel="Total" dataDxfId="261" totalsRowDxfId="260"/>
    <tableColumn id="1" xr3:uid="{5EABF014-A351-4CA5-8E5D-149383F3882D}" name="GESTION RESIDUOS " dataDxfId="259" totalsRowDxfId="258"/>
    <tableColumn id="2" xr3:uid="{D8232088-1313-4369-B122-5E8984642843}" name="id" dataDxfId="257" totalsRowDxfId="256"/>
    <tableColumn id="3" xr3:uid="{E9C93DE0-81EA-4E98-8F47-CF0EFF137BFC}" name="Ejemplo de medidas  " dataDxfId="255" totalsRowDxfId="254"/>
    <tableColumn id="4" xr3:uid="{98BA30E0-6162-4228-B788-F04A9A690D33}" name="Medida" dataDxfId="253" totalsRowDxfId="252"/>
    <tableColumn id="5" xr3:uid="{A3F58CBB-4806-4CB8-BE8E-6F84C70E0222}" name="Justificación y descripción de la medida adoptada" dataDxfId="251" totalsRowDxfId="250"/>
    <tableColumn id="6" xr3:uid="{4B2CA887-0C64-4243-8F04-9E33CBC542FA}" name="Impacto esperado" dataDxfId="249" totalsRowDxfId="248"/>
    <tableColumn id="9" xr3:uid="{0EF535D7-536E-4463-9A69-6C8A0D0B13CD}" name="Indicadores de control " dataDxfId="247" totalsRowDxfId="246"/>
    <tableColumn id="7" xr3:uid="{EA2BE5D3-E1C4-4D70-BB7A-BB50445E89D6}" name="Evidencia a aportar" totalsRowFunction="count" dataDxfId="245" totalsRowDxfId="244"/>
  </tableColumns>
  <tableStyleInfo name="TableStyleMedium16"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C520634-96C7-47E0-8736-51D906C4A5C7}" name="Tabla11485052714" displayName="Tabla11485052714" ref="B37:J42" headerRowDxfId="243" dataDxfId="242" totalsRowDxfId="240" tableBorderDxfId="241">
  <autoFilter ref="B37:J42" xr:uid="{13040CF9-5409-4377-AC78-F542EC5EDF5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F14EFC23-74C4-4B90-8196-B771CB6ABBED}" name="sub- parametro" totalsRowLabel="Total" dataDxfId="239" totalsRowDxfId="238"/>
    <tableColumn id="1" xr3:uid="{64A45B99-1C31-4BD3-8084-0B66B52BEDF4}" name="GESTION RESIDUOS " dataDxfId="237" totalsRowDxfId="236"/>
    <tableColumn id="2" xr3:uid="{8C24FF16-42A1-4C09-945C-F289A0EEB506}" name="id" dataDxfId="235" totalsRowDxfId="234"/>
    <tableColumn id="3" xr3:uid="{F3B381CB-94B7-4EFB-8DE7-8405D9730B24}" name="Ejemplo de medidas  " dataDxfId="233" totalsRowDxfId="232"/>
    <tableColumn id="4" xr3:uid="{71F5E369-FD2A-43B9-BDE5-7DF2B7C85291}" name="Medida" dataDxfId="231" totalsRowDxfId="230"/>
    <tableColumn id="5" xr3:uid="{5285B859-A8D9-49B5-8394-D5F35091C367}" name="Justificación y descripción de la medida adoptada" dataDxfId="229" totalsRowDxfId="228"/>
    <tableColumn id="6" xr3:uid="{D9FA9D4C-CA46-40A1-9692-00AFD82331AB}" name="Impacto esperado" dataDxfId="227" totalsRowDxfId="226"/>
    <tableColumn id="9" xr3:uid="{6E0B614A-B3AB-4FF2-B3A2-F2E4DDC1B511}" name="Indicadores de control " dataDxfId="225" totalsRowDxfId="224"/>
    <tableColumn id="7" xr3:uid="{58BCA0A8-B4E9-445D-AEA2-3490F334E770}" name="Evidencia a aportar" totalsRowFunction="count" dataDxfId="223" totalsRowDxfId="222"/>
  </tableColumns>
  <tableStyleInfo name="TableStyleMedium16"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9B4A773-D3D9-4D69-9F1D-0C831712C036}" name="Tabla11485052916" displayName="Tabla11485052916" ref="B51:J56" headerRowDxfId="221" dataDxfId="220" totalsRowDxfId="218" tableBorderDxfId="219">
  <autoFilter ref="B51:J56" xr:uid="{9D7C58E3-96D0-4950-9B2E-C0FCF2B3F8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342119CC-023B-4B18-9E49-CEBFA4C94E9D}" name="sub- parametro" totalsRowLabel="Total" dataDxfId="217" totalsRowDxfId="216"/>
    <tableColumn id="1" xr3:uid="{9C22D97F-71E2-463E-9F1F-5C6BC57A834B}" name="GESTION RESIDUOS " dataDxfId="215" totalsRowDxfId="214"/>
    <tableColumn id="2" xr3:uid="{72E9DB08-0BEB-429F-8A31-9628EE0431CA}" name="id" dataDxfId="213" totalsRowDxfId="212"/>
    <tableColumn id="3" xr3:uid="{5BDFB223-C970-4C2B-928A-7430EB881B0F}" name="Ejemplo de medidas  " dataDxfId="211" totalsRowDxfId="210"/>
    <tableColumn id="4" xr3:uid="{2A6843BA-3D99-4588-A1E1-E908151BFEAE}" name="Medida" dataDxfId="209" totalsRowDxfId="208"/>
    <tableColumn id="5" xr3:uid="{CD5300BB-75A5-4148-B3EF-F38EC13C344A}" name="Justificación y descripción de la medida adoptada" dataDxfId="207" totalsRowDxfId="206"/>
    <tableColumn id="6" xr3:uid="{B6311A07-82B7-4CD6-8EF5-0DD08AE948CA}" name="Impacto esperado" dataDxfId="205" totalsRowDxfId="204"/>
    <tableColumn id="9" xr3:uid="{3A4CF6F3-0CCC-42F9-AEB0-6EFEE11B696E}" name="Indicadores de control " dataDxfId="203" totalsRowDxfId="202"/>
    <tableColumn id="7" xr3:uid="{42F561A4-C3DF-49AE-A1E5-B5B86054BA5A}" name="Evidencia a aportar" totalsRowFunction="count" dataDxfId="201" totalsRowDxfId="200"/>
  </tableColumns>
  <tableStyleInfo name="TableStyleMedium16"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57FABCE-6295-4B56-8946-76C1E2653BB6}" name="Tabla1148505291617" displayName="Tabla1148505291617" ref="B66:J71" headerRowDxfId="199" dataDxfId="198" totalsRowDxfId="196" tableBorderDxfId="197">
  <autoFilter ref="B66:J71" xr:uid="{957FABCE-6295-4B56-8946-76C1E2653B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64A9C890-8F52-4A5A-BA3C-246E32C9C040}" name="sub- parametro" totalsRowLabel="Total" dataDxfId="195" totalsRowDxfId="194"/>
    <tableColumn id="1" xr3:uid="{4082FE30-FBAC-4586-8C7D-BA59ABBA7B53}" name="GESTION RESIDUOS " dataDxfId="193" totalsRowDxfId="192"/>
    <tableColumn id="2" xr3:uid="{E9761083-F84A-4BB7-AE93-4C155AB1EC05}" name="id" dataDxfId="191" totalsRowDxfId="190"/>
    <tableColumn id="3" xr3:uid="{A3782FD6-7CFE-4E4D-8D93-2A4F5789C0E8}" name="Ejemplo de medidas  " dataDxfId="189" totalsRowDxfId="188"/>
    <tableColumn id="4" xr3:uid="{52E88C83-0F27-416F-8960-96A8A27AAE87}" name="Medida" dataDxfId="187" totalsRowDxfId="186"/>
    <tableColumn id="5" xr3:uid="{4EEE7D5D-0CA8-43AB-9413-4926445FC427}" name="Justificación y descripción de la medida adoptada" dataDxfId="185" totalsRowDxfId="184"/>
    <tableColumn id="6" xr3:uid="{7DCA7BEF-46B7-4DBA-9E44-BACFCA2BB4A7}" name="Impacto esperado" dataDxfId="183" totalsRowDxfId="182"/>
    <tableColumn id="9" xr3:uid="{C4000514-BE8A-43A4-AC01-D0358C8A7BB1}" name="Indicadores de control " dataDxfId="181" totalsRowDxfId="180"/>
    <tableColumn id="7" xr3:uid="{B96ED12F-F59A-4FE7-B641-987D5D76C8B3}" name="Evidencia a aportar" totalsRowFunction="count" dataDxfId="179" totalsRowDxfId="178"/>
  </tableColumns>
  <tableStyleInfo name="TableStyleMedium16"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6A7B058-AE75-4E3F-810E-CBC81F8D36C1}" name="Tabla114218" displayName="Tabla114218" ref="B8:J13" headerRowDxfId="177" dataDxfId="176" totalsRowDxfId="174" tableBorderDxfId="175">
  <autoFilter ref="B8:J13" xr:uid="{EDD2ED2F-635B-4C03-A16C-43FC1FA45E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C05A2EAA-8E18-484A-9AEB-5F9616656887}" name="sub- parametro" totalsRowLabel="Total" dataDxfId="173" totalsRowDxfId="172"/>
    <tableColumn id="1" xr3:uid="{64541CFC-1688-40E2-8315-16A0B1938DE6}" name="BIODIVERSIDAD" dataDxfId="171" totalsRowDxfId="170"/>
    <tableColumn id="2" xr3:uid="{DC6D17F8-929D-48B6-A9CF-5E2542B4E94C}" name="id" dataDxfId="169" totalsRowDxfId="168"/>
    <tableColumn id="3" xr3:uid="{D4576298-01ED-438F-BC66-05BC43314058}" name="Ejemplo de medidas  " dataDxfId="167" totalsRowDxfId="166"/>
    <tableColumn id="4" xr3:uid="{503986BD-9800-4FBC-930D-D5C7821DE886}" name="Medida" dataDxfId="165" totalsRowDxfId="164"/>
    <tableColumn id="5" xr3:uid="{9AA7EF17-8E3A-49E2-A279-08138D02454D}" name="Justificación y descripción de la medida adoptada" dataDxfId="163" totalsRowDxfId="162"/>
    <tableColumn id="6" xr3:uid="{4E57F864-69B5-4FFB-98D0-BB7C9C11BD42}" name="Impacto esperado" dataDxfId="161" totalsRowDxfId="160"/>
    <tableColumn id="9" xr3:uid="{0278FF6C-5F68-4E4D-9F9E-C639E75A3BDB}" name="Indicadores de control " dataDxfId="159" totalsRowDxfId="158"/>
    <tableColumn id="7" xr3:uid="{025A6B22-52DA-409D-AA3F-DB1306544A0B}" name="Evidencia a aportar" totalsRowFunction="count" dataDxfId="157" totalsRowDxfId="156"/>
  </tableColumns>
  <tableStyleInfo name="TableStyleMedium16"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9578161-B2FD-438D-8B6A-F0739228E2EA}" name="Tabla114819" displayName="Tabla114819" ref="B22:J27" headerRowDxfId="155" dataDxfId="154" totalsRowDxfId="152" tableBorderDxfId="153">
  <autoFilter ref="B22:J27" xr:uid="{F97A6A11-0BC6-4AA1-BAA7-5E198E35CD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EF5DFC1C-1BD9-40A1-8D92-B392CE49DC65}" name="sub- parametro" totalsRowLabel="Total" dataDxfId="151" totalsRowDxfId="150"/>
    <tableColumn id="1" xr3:uid="{FBF07F16-EAA4-46F6-A81E-CD8E82BD64BA}" name="BIODIVERSIDAD" dataDxfId="149" totalsRowDxfId="148"/>
    <tableColumn id="2" xr3:uid="{82B7D225-4F4A-47FF-9522-3B4431B03450}" name="id" dataDxfId="147" totalsRowDxfId="146"/>
    <tableColumn id="3" xr3:uid="{A0323E70-5958-42CB-B482-309501C793B3}" name="Ejemplo de medidas  " dataDxfId="145" totalsRowDxfId="144"/>
    <tableColumn id="4" xr3:uid="{B903502F-FA4B-4128-BEDE-2BF2C25DA4BA}" name="Medida" dataDxfId="143" totalsRowDxfId="142"/>
    <tableColumn id="5" xr3:uid="{93E3BE8A-513A-4223-9AC9-C26D8367B080}" name="Justificación y descripción de la medida adoptada" dataDxfId="141" totalsRowDxfId="140"/>
    <tableColumn id="6" xr3:uid="{B30B1FE2-4BF6-4B8A-AC84-BD66635B6B2D}" name="Impacto esperado" dataDxfId="139" totalsRowDxfId="138"/>
    <tableColumn id="9" xr3:uid="{1474D5EC-5231-4BED-876F-C001D214C758}" name="Indicadores de control " dataDxfId="137" totalsRowDxfId="136"/>
    <tableColumn id="7" xr3:uid="{33109944-AC8C-4087-9147-63A6D4C8207E}" name="Evidencia a aportar" totalsRowFunction="count" dataDxfId="135" totalsRowDxfId="134"/>
  </tableColumns>
  <tableStyleInfo name="TableStyleMedium16"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C000000}" name="Tabla1" displayName="Tabla1" ref="C3:D11" totalsRowShown="0" headerRowDxfId="133" headerRowBorderDxfId="132" tableBorderDxfId="131">
  <autoFilter ref="C3:D11" xr:uid="{00000000-0009-0000-0100-000002000000}"/>
  <tableColumns count="2">
    <tableColumn id="1" xr3:uid="{00000000-0010-0000-0C00-000001000000}" name="Escala" dataDxfId="130"/>
    <tableColumn id="2" xr3:uid="{00000000-0010-0000-0C00-000002000000}" name="valor" dataDxfId="129"/>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a14" displayName="Tabla14" ref="G3:K28" totalsRowShown="0">
  <autoFilter ref="G3:K28" xr:uid="{00000000-0009-0000-0100-00000E000000}"/>
  <tableColumns count="5">
    <tableColumn id="7" xr3:uid="{00000000-0010-0000-0D00-000007000000}" name="Modalidad" dataDxfId="128"/>
    <tableColumn id="1" xr3:uid="{00000000-0010-0000-0D00-000001000000}" name="Parametro" dataDxfId="127"/>
    <tableColumn id="4" xr3:uid="{00000000-0010-0000-0D00-000004000000}" name="Código" dataDxfId="126"/>
    <tableColumn id="2" xr3:uid="{00000000-0010-0000-0D00-000002000000}" name="Nombre"/>
    <tableColumn id="3" xr3:uid="{00000000-0010-0000-0D00-000003000000}" name="Puntaje" dataDxfId="125"/>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EDD2ED2F-635B-4C03-A16C-43FC1FA45E14}" name="Tabla1142" displayName="Tabla1142" ref="B8:J13" headerRowDxfId="485" dataDxfId="484" totalsRowDxfId="482" tableBorderDxfId="483">
  <autoFilter ref="B8:J13" xr:uid="{EDD2ED2F-635B-4C03-A16C-43FC1FA45E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1CCA3FEE-B656-4350-BDDB-F2D5FDA5C78A}" name="sub- parametro" totalsRowLabel="Total" dataDxfId="481" totalsRowDxfId="480"/>
    <tableColumn id="1" xr3:uid="{1FBA0024-966D-416D-AEB7-EA9CB5834B6C}" name="AGUA RESIDUAL " dataDxfId="479" totalsRowDxfId="478"/>
    <tableColumn id="2" xr3:uid="{3CC4A230-D114-47A4-80A9-8CBA1005DACD}" name="id" dataDxfId="477" totalsRowDxfId="476"/>
    <tableColumn id="3" xr3:uid="{8A2A7C4D-9A75-4ACD-A8B1-54AA58BB30D1}" name="Ejemplo de medidas  " dataDxfId="475" totalsRowDxfId="474"/>
    <tableColumn id="4" xr3:uid="{F3212CAE-4C04-4BE3-8EAF-9A39876A6B8C}" name="Medida" dataDxfId="473" totalsRowDxfId="472"/>
    <tableColumn id="5" xr3:uid="{69D1D3C1-DA73-4F70-8A2B-B492760DA4B3}" name="Justificación y descripción de la medida adoptada" dataDxfId="471" totalsRowDxfId="470"/>
    <tableColumn id="6" xr3:uid="{442E33D7-3891-441D-8F1E-A6F5668B0764}" name="Impacto esperado" dataDxfId="469" totalsRowDxfId="468"/>
    <tableColumn id="9" xr3:uid="{01596AF4-6466-42AF-939E-914C60FB314E}" name="Indicadores de control " dataDxfId="467" totalsRowDxfId="466"/>
    <tableColumn id="7" xr3:uid="{4213E2DB-B36A-4FF5-8072-7CE228CBA030}" name="Evidencia a aportar" totalsRowFunction="count" dataDxfId="465" totalsRowDxfId="464"/>
  </tableColumns>
  <tableStyleInfo name="TableStyleMedium16"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32979AB-EDE7-4DC1-B08D-CB77C4E62C83}" name="Tabla12" displayName="Tabla12" ref="A3:E10" totalsRowCount="1" tableBorderDxfId="124">
  <autoFilter ref="A3:E9" xr:uid="{232979AB-EDE7-4DC1-B08D-CB77C4E62C83}"/>
  <tableColumns count="5">
    <tableColumn id="1" xr3:uid="{E0BC4771-EFB9-4DA8-A962-FD369A81DB91}" name="Parámetros" totalsRowLabel="Total"/>
    <tableColumn id="2" xr3:uid="{365E7D8A-2E8F-44AF-A1EE-4047F4C39CCC}" name="Esperado" totalsRowFunction="sum"/>
    <tableColumn id="3" xr3:uid="{B13C9A7A-6458-48CF-9B6A-391460548110}" name="Pts requisitos" totalsRowFunction="sum" totalsRowDxfId="123"/>
    <tableColumn id="4" xr3:uid="{3EF1A267-CF76-481A-9949-FA2B9D440216}" name="Puntos complementarios" totalsRowFunction="sum" dataDxfId="122" totalsRowDxfId="121"/>
    <tableColumn id="5" xr3:uid="{525B8E25-617B-44AD-ADA1-D3B56D45F07C}" name="total" totalsRowFunction="sum" dataDxfId="120" totalsRowDxfId="119"/>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F97A6A11-0BC6-4AA1-BAA7-5E198E35CD17}" name="Tabla1148" displayName="Tabla1148" ref="B22:J27" headerRowDxfId="463" dataDxfId="462" totalsRowDxfId="460" tableBorderDxfId="461">
  <autoFilter ref="B22:J27" xr:uid="{F97A6A11-0BC6-4AA1-BAA7-5E198E35CD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4964C843-8224-433B-A464-B693912C6A76}" name="sub- parametro" totalsRowLabel="Total" dataDxfId="459" totalsRowDxfId="458"/>
    <tableColumn id="1" xr3:uid="{23D6D23E-68F9-49B3-A813-2741310DC165}" name="AGUA RESIDUAL " dataDxfId="457" totalsRowDxfId="456"/>
    <tableColumn id="2" xr3:uid="{711E950C-F886-4BFC-97B1-21388A477BEF}" name="id" dataDxfId="455" totalsRowDxfId="454"/>
    <tableColumn id="3" xr3:uid="{6BF03820-E57D-4B9D-8884-8C90149671C1}" name="Ejemplo de medidas  " dataDxfId="453" totalsRowDxfId="452"/>
    <tableColumn id="4" xr3:uid="{1A290633-509D-4B13-BE16-9915367DC026}" name="Medida" dataDxfId="451" totalsRowDxfId="450"/>
    <tableColumn id="5" xr3:uid="{C7F6863F-57E5-4F0F-B22B-46893CB54627}" name="Justificación y descripción de la medida adoptada" dataDxfId="449" totalsRowDxfId="448"/>
    <tableColumn id="6" xr3:uid="{D1FFEF93-E0E2-46BD-8B69-790FB7DAFBEA}" name="Impacto esperado" dataDxfId="447" totalsRowDxfId="446"/>
    <tableColumn id="9" xr3:uid="{F53C43A8-2D01-4385-9FE1-13649F187A15}" name="Indicadores de control " dataDxfId="445" totalsRowDxfId="444"/>
    <tableColumn id="7" xr3:uid="{B824AF22-A12F-42CE-8F66-81E451475FE2}" name="Evidencia a aportar" totalsRowFunction="count" dataDxfId="443" totalsRowDxfId="442"/>
  </tableColumns>
  <tableStyleInfo name="TableStyleMedium16"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4EBE989-50B9-434C-8566-8B6011247EFB}" name="Tabla114249" displayName="Tabla114249" ref="B8:J13" headerRowDxfId="441" dataDxfId="440" totalsRowDxfId="438" tableBorderDxfId="439">
  <autoFilter ref="B8:J13" xr:uid="{EDD2ED2F-635B-4C03-A16C-43FC1FA45E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119928ED-6932-4D9D-8B03-D9D052BDA11F}" name="sub- parametro" totalsRowLabel="Total" dataDxfId="437" totalsRowDxfId="436"/>
    <tableColumn id="1" xr3:uid="{C682BD42-94D8-4FEA-9EF0-AF9AE0B25D7D}" name="ENERG Y COMBUST" dataDxfId="435" totalsRowDxfId="434"/>
    <tableColumn id="2" xr3:uid="{6D055741-7BEF-478E-AED9-7D1DDF3D63F2}" name="id" dataDxfId="433" totalsRowDxfId="432"/>
    <tableColumn id="3" xr3:uid="{A1658EC2-AD13-4F54-980D-BDA39381BB60}" name="Ejemplo de medidas  " dataDxfId="431" totalsRowDxfId="430"/>
    <tableColumn id="4" xr3:uid="{ACFB982C-4228-4558-B832-95340728ABA9}" name="Medida" dataDxfId="429" totalsRowDxfId="428"/>
    <tableColumn id="5" xr3:uid="{66B947CF-4BE9-4E24-A627-8FA82107D770}" name="Justificación y descripción de la medida adoptada" dataDxfId="427" totalsRowDxfId="426"/>
    <tableColumn id="6" xr3:uid="{872DC72C-C12A-4223-AA98-2C8966C5010A}" name="Impacto esperado" dataDxfId="425" totalsRowDxfId="424"/>
    <tableColumn id="9" xr3:uid="{CAEDA507-FBD3-4028-B996-E3823962343C}" name="Indicadores de control " dataDxfId="423" totalsRowDxfId="422"/>
    <tableColumn id="7" xr3:uid="{9C9F0E83-2EC1-49E8-9ED4-2F9AED0834CA}" name="Evidencia a aportar" totalsRowFunction="count" dataDxfId="421" totalsRowDxfId="420"/>
  </tableColumns>
  <tableStyleInfo name="TableStyleMedium16"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6D338085-0C0D-4C0F-8211-801FD582CFCF}" name="Tabla114850" displayName="Tabla114850" ref="B22:J27" headerRowDxfId="419" dataDxfId="418" totalsRowDxfId="416" tableBorderDxfId="417">
  <autoFilter ref="B22:J27" xr:uid="{F97A6A11-0BC6-4AA1-BAA7-5E198E35CD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A4D1A098-2DA3-4E46-B078-68DA8EA75452}" name="sub- parametro" totalsRowLabel="Total" dataDxfId="415" totalsRowDxfId="414"/>
    <tableColumn id="1" xr3:uid="{296FA9F2-4FA1-433E-AF7D-31EE10DABD39}" name="ENERG Y COMBUST" dataDxfId="413" totalsRowDxfId="412"/>
    <tableColumn id="2" xr3:uid="{0BCC7330-93F9-41F0-9158-50665C98DD42}" name="id" dataDxfId="411" totalsRowDxfId="410"/>
    <tableColumn id="3" xr3:uid="{A8E482AE-858B-48B9-8972-A1B5E0FA0C26}" name="Ejemplo de medidas  " dataDxfId="409" totalsRowDxfId="408"/>
    <tableColumn id="4" xr3:uid="{C5108B89-45C8-4486-B2B9-49082B898F9A}" name="Medida" dataDxfId="407" totalsRowDxfId="406"/>
    <tableColumn id="5" xr3:uid="{845A8F24-1075-4FC2-8051-E10D3B31290F}" name="Justificación y descripción de la medida adoptada" dataDxfId="405" totalsRowDxfId="404"/>
    <tableColumn id="6" xr3:uid="{557488AF-F299-40FE-A5C7-558B4242CCB9}" name="Impacto esperado" dataDxfId="403" totalsRowDxfId="402"/>
    <tableColumn id="9" xr3:uid="{D58D3EDA-8245-4189-96FE-D76DA06405FE}" name="Indicadores de control " dataDxfId="401" totalsRowDxfId="400"/>
    <tableColumn id="7" xr3:uid="{D55E8CDE-E79E-4640-BA64-7915C4A6F491}" name="Evidencia a aportar" totalsRowFunction="count" dataDxfId="399" totalsRowDxfId="398"/>
  </tableColumns>
  <tableStyleInfo name="TableStyleMedium16"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3040CF9-5409-4377-AC78-F542EC5EDF5F}" name="Tabla11485052" displayName="Tabla11485052" ref="B37:J42" headerRowDxfId="397" dataDxfId="396" totalsRowDxfId="394" tableBorderDxfId="395">
  <autoFilter ref="B37:J42" xr:uid="{13040CF9-5409-4377-AC78-F542EC5EDF5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D0AA4B2C-25C0-400E-9096-E9FBC1F50D2B}" name="sub- parametro" totalsRowLabel="Total" dataDxfId="393" totalsRowDxfId="392"/>
    <tableColumn id="1" xr3:uid="{CACBBE27-E231-4317-AB04-1A1D6F14BE74}" name="ENERG Y COMBUST" dataDxfId="391" totalsRowDxfId="390"/>
    <tableColumn id="2" xr3:uid="{6292FF90-61F5-4BE8-ADDC-C6DF1A970A47}" name="id" dataDxfId="389" totalsRowDxfId="388"/>
    <tableColumn id="3" xr3:uid="{26EAFE9A-974C-46C9-9C6B-4C99ECA6BBE6}" name="Ejemplo de medidas  " dataDxfId="387" totalsRowDxfId="386"/>
    <tableColumn id="4" xr3:uid="{04C71930-0B27-4A19-BD7C-D1FCD092CA86}" name="Medida" dataDxfId="385" totalsRowDxfId="384"/>
    <tableColumn id="5" xr3:uid="{C866B796-3CBA-434F-8379-D878DFE30D3B}" name="Justificación y descripción de la medida adoptada" dataDxfId="383" totalsRowDxfId="382"/>
    <tableColumn id="6" xr3:uid="{16B1F73C-ED85-4D15-B73F-2E36C2B3CC36}" name="Impacto esperado" dataDxfId="381" totalsRowDxfId="380"/>
    <tableColumn id="9" xr3:uid="{47395C4C-D209-4CB4-88CB-13D7141343AA}" name="Indicadores de control " dataDxfId="379" totalsRowDxfId="378"/>
    <tableColumn id="7" xr3:uid="{CEEE06B1-6B0E-4EBE-A4B0-DA523AC0BEEE}" name="Evidencia a aportar" totalsRowFunction="count" dataDxfId="377" totalsRowDxfId="376"/>
  </tableColumns>
  <tableStyleInfo name="TableStyleMedium16"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B9E0A4-7C8B-4549-9C49-0941641CBA2E}" name="Tabla1142494" displayName="Tabla1142494" ref="B8:J13" headerRowDxfId="375" dataDxfId="374" totalsRowDxfId="372" tableBorderDxfId="373">
  <autoFilter ref="B8:J13" xr:uid="{EDD2ED2F-635B-4C03-A16C-43FC1FA45E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4BACFB1D-D1E1-4EF1-ABED-2A1E8D287B41}" name="sub- parametro" totalsRowLabel="Total" dataDxfId="371" totalsRowDxfId="370"/>
    <tableColumn id="1" xr3:uid="{BFDE2D83-E521-4092-888F-3E1C134B25E9}" name="MATERIALES " dataDxfId="369" totalsRowDxfId="368"/>
    <tableColumn id="2" xr3:uid="{6E2FD54F-6A36-48D4-8D35-95989A910AB6}" name="id" dataDxfId="367" totalsRowDxfId="366"/>
    <tableColumn id="3" xr3:uid="{2F6BF2C4-10E4-4B76-8F08-9EBEDD4A0619}" name="Ejemplo de medidas  " dataDxfId="365" totalsRowDxfId="364"/>
    <tableColumn id="4" xr3:uid="{258040E4-D469-4A58-8748-6A2BA5B0D77D}" name="Medida" dataDxfId="363" totalsRowDxfId="362"/>
    <tableColumn id="5" xr3:uid="{44102294-F9A0-4A17-B42C-5267674519AE}" name="Justificación y descripción de la medida adoptada" dataDxfId="361" totalsRowDxfId="360"/>
    <tableColumn id="6" xr3:uid="{F67D4689-8D5D-435A-855E-EE12718F7612}" name="Impacto esperado" dataDxfId="359" totalsRowDxfId="358"/>
    <tableColumn id="9" xr3:uid="{04F26FA6-DECA-43E0-92FB-0F6C56B93DAA}" name="Indicadores de control " dataDxfId="357" totalsRowDxfId="356"/>
    <tableColumn id="7" xr3:uid="{B0BDD88C-092A-4502-B775-4CA8EAFDD7D1}" name="Evidencia a aportar" totalsRowFunction="count" dataDxfId="355" totalsRowDxfId="354"/>
  </tableColumns>
  <tableStyleInfo name="TableStyleMedium16"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01C1613-2BEF-4A5D-B800-DA2EBDC1234E}" name="Tabla1148506" displayName="Tabla1148506" ref="B22:J27" headerRowDxfId="353" dataDxfId="352" totalsRowDxfId="350" tableBorderDxfId="351">
  <autoFilter ref="B22:J27" xr:uid="{F97A6A11-0BC6-4AA1-BAA7-5E198E35CD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2D2CCB35-8B26-4DAB-85A2-B2F8A10277F9}" name="sub- parametro" totalsRowLabel="Total" dataDxfId="349" totalsRowDxfId="348"/>
    <tableColumn id="1" xr3:uid="{50248286-7F6F-4BA1-92B7-3B2886D90E0A}" name="MATERIALES " dataDxfId="347" totalsRowDxfId="346"/>
    <tableColumn id="2" xr3:uid="{FBE55274-8A16-48B1-94D0-2E80938BA141}" name="id" dataDxfId="345" totalsRowDxfId="344"/>
    <tableColumn id="3" xr3:uid="{DB46321C-6703-4E47-B89D-AC455127C77F}" name="Ejemplo de medidas  " dataDxfId="343" totalsRowDxfId="342"/>
    <tableColumn id="4" xr3:uid="{8209ADF3-D527-44FE-9E11-5AE2E33DAB84}" name="Medida" dataDxfId="341" totalsRowDxfId="340"/>
    <tableColumn id="5" xr3:uid="{22C498BC-A375-40B6-97E3-7A7EEF38C0BF}" name="Justificación y descripción de la medida adoptada" dataDxfId="339" totalsRowDxfId="338"/>
    <tableColumn id="6" xr3:uid="{9CCE8037-AD1F-4C63-AD62-A74AE4FC8816}" name="Impacto esperado" dataDxfId="337" totalsRowDxfId="336"/>
    <tableColumn id="9" xr3:uid="{861649DB-7162-4E06-A35E-61FF0DCE2554}" name="Indicadores de control " dataDxfId="335" totalsRowDxfId="334"/>
    <tableColumn id="7" xr3:uid="{780AD729-A4A3-4CD6-9878-5FAB7A7559E6}" name="Evidencia a aportar" totalsRowFunction="count" dataDxfId="333" totalsRowDxfId="332"/>
  </tableColumns>
  <tableStyleInfo name="TableStyleMedium16"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CF4DD31-644F-4E4F-AA16-6709E77C1000}" name="Tabla114850527" displayName="Tabla114850527" ref="B37:J42" headerRowDxfId="331" dataDxfId="330" totalsRowDxfId="328" tableBorderDxfId="329">
  <autoFilter ref="B37:J42" xr:uid="{13040CF9-5409-4377-AC78-F542EC5EDF5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8" xr3:uid="{F3B089F1-D5CB-4CD0-8BEF-CA0E34BD666B}" name="sub- parametro" totalsRowLabel="Total" dataDxfId="327" totalsRowDxfId="326"/>
    <tableColumn id="1" xr3:uid="{6FDFE874-953F-4DB2-BB1E-BC80CC5237F2}" name="MATERIALES " dataDxfId="325" totalsRowDxfId="324"/>
    <tableColumn id="2" xr3:uid="{91014065-F24E-4E6E-885E-038EBB820D64}" name="id" dataDxfId="323" totalsRowDxfId="322"/>
    <tableColumn id="3" xr3:uid="{BEE13031-EA80-4584-B447-79398AFCE400}" name="Ejemplo de medidas  " dataDxfId="321" totalsRowDxfId="320"/>
    <tableColumn id="4" xr3:uid="{26B7D011-0312-4D53-9D05-CCDEC7D3CD1E}" name="Medida" dataDxfId="319" totalsRowDxfId="318"/>
    <tableColumn id="5" xr3:uid="{EEB0D7C0-7AD4-48F3-BF4A-27B4FD49F90E}" name="Justificación y descripción de la medida adoptada" dataDxfId="317" totalsRowDxfId="316"/>
    <tableColumn id="6" xr3:uid="{958869EC-CDB2-40AA-8261-FB6CC58A5C22}" name="Impacto esperado" dataDxfId="315" totalsRowDxfId="314"/>
    <tableColumn id="9" xr3:uid="{6B74E7D3-C2AF-4EAC-A068-91EA8A6624CC}" name="Indicadores de control " dataDxfId="313" totalsRowDxfId="312"/>
    <tableColumn id="7" xr3:uid="{9B624877-349D-41E6-8DCB-F43A7271F42B}" name="Evidencia a aportar" totalsRowFunction="count" dataDxfId="311" totalsRowDxfId="310"/>
  </tableColumns>
  <tableStyleInfo name="TableStyleMedium16" showFirstColumn="1"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table" Target="../tables/table3.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table" Target="../tables/table10.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5.xml"/><Relationship Id="rId3" Type="http://schemas.openxmlformats.org/officeDocument/2006/relationships/vmlDrawing" Target="../drawings/vmlDrawing5.vml"/><Relationship Id="rId7" Type="http://schemas.openxmlformats.org/officeDocument/2006/relationships/table" Target="../tables/table1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 Id="rId9"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table" Target="../tables/table17.xml"/><Relationship Id="rId4" Type="http://schemas.openxmlformats.org/officeDocument/2006/relationships/table" Target="../tables/table1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M27"/>
  <sheetViews>
    <sheetView showGridLines="0" tabSelected="1" zoomScale="70" zoomScaleNormal="70" zoomScaleSheetLayoutView="68" workbookViewId="0">
      <selection activeCell="L25" sqref="L25"/>
    </sheetView>
  </sheetViews>
  <sheetFormatPr baseColWidth="10" defaultColWidth="10.85546875" defaultRowHeight="15"/>
  <cols>
    <col min="1" max="3" width="10.85546875" style="51"/>
    <col min="4" max="4" width="23.7109375" style="51" bestFit="1" customWidth="1"/>
    <col min="5" max="9" width="10.85546875" style="51"/>
    <col min="10" max="10" width="19.85546875" style="51" customWidth="1"/>
    <col min="11" max="11" width="22" style="51" customWidth="1"/>
    <col min="12" max="12" width="27.5703125" style="51" customWidth="1"/>
    <col min="13" max="13" width="27" style="51" customWidth="1"/>
    <col min="14" max="16384" width="10.85546875" style="51"/>
  </cols>
  <sheetData>
    <row r="1" spans="4:13">
      <c r="D1" s="91"/>
      <c r="E1" s="91"/>
      <c r="F1" s="91"/>
      <c r="G1" s="91"/>
      <c r="H1" s="91"/>
      <c r="I1" s="91"/>
      <c r="J1" s="91"/>
      <c r="K1" s="91"/>
      <c r="L1" s="91"/>
      <c r="M1" s="91"/>
    </row>
    <row r="2" spans="4:13" ht="18" customHeight="1">
      <c r="D2" s="107" t="s">
        <v>0</v>
      </c>
      <c r="E2" s="107"/>
      <c r="F2" s="107"/>
      <c r="G2" s="107"/>
      <c r="H2" s="107"/>
      <c r="I2" s="107"/>
      <c r="J2" s="107"/>
      <c r="K2" s="107"/>
      <c r="L2" s="107"/>
      <c r="M2" s="107"/>
    </row>
    <row r="3" spans="4:13" ht="21">
      <c r="D3" s="106" t="s">
        <v>1</v>
      </c>
      <c r="E3" s="106"/>
      <c r="F3" s="106"/>
      <c r="G3" s="106"/>
      <c r="H3" s="106"/>
      <c r="I3" s="106"/>
      <c r="K3" s="106"/>
      <c r="L3" s="106"/>
      <c r="M3" s="106"/>
    </row>
    <row r="4" spans="4:13" ht="21">
      <c r="D4" s="106" t="s">
        <v>113</v>
      </c>
      <c r="E4" s="105"/>
      <c r="F4" s="105"/>
      <c r="G4" s="105"/>
      <c r="H4" s="105"/>
      <c r="I4" s="105"/>
      <c r="K4" s="105"/>
      <c r="L4" s="105"/>
      <c r="M4" s="105"/>
    </row>
    <row r="5" spans="4:13">
      <c r="D5" s="91"/>
      <c r="E5" s="91"/>
      <c r="F5" s="91"/>
      <c r="G5" s="91"/>
      <c r="H5" s="91"/>
      <c r="I5" s="91"/>
      <c r="J5" s="91"/>
      <c r="K5" s="91"/>
      <c r="L5" s="91"/>
      <c r="M5" s="91"/>
    </row>
    <row r="6" spans="4:13">
      <c r="E6" s="92"/>
      <c r="F6" s="92"/>
      <c r="G6" s="92"/>
      <c r="H6" s="92"/>
      <c r="I6" s="92"/>
      <c r="J6" s="92"/>
      <c r="K6" s="92"/>
      <c r="L6" s="92"/>
      <c r="M6" s="92"/>
    </row>
    <row r="7" spans="4:13">
      <c r="K7" s="93"/>
      <c r="L7" s="93"/>
      <c r="M7" s="93"/>
    </row>
    <row r="9" spans="4:13">
      <c r="K9" s="94"/>
      <c r="L9" s="94"/>
      <c r="M9" s="95"/>
    </row>
    <row r="10" spans="4:13" ht="20.25">
      <c r="D10" s="96" t="s">
        <v>217</v>
      </c>
      <c r="E10" s="97"/>
      <c r="F10" s="111"/>
      <c r="G10" s="111"/>
      <c r="H10" s="111"/>
      <c r="I10" s="111"/>
      <c r="J10" s="111"/>
      <c r="K10" s="92"/>
      <c r="L10" s="92"/>
      <c r="M10" s="92"/>
    </row>
    <row r="11" spans="4:13" ht="19.5">
      <c r="D11" s="99" t="s">
        <v>218</v>
      </c>
      <c r="E11" s="98"/>
      <c r="F11" s="111"/>
      <c r="G11" s="111"/>
      <c r="H11" s="111"/>
      <c r="I11" s="111"/>
      <c r="J11" s="111"/>
      <c r="L11" s="94"/>
      <c r="M11" s="108"/>
    </row>
    <row r="12" spans="4:13" ht="19.5">
      <c r="D12" s="99" t="s">
        <v>104</v>
      </c>
      <c r="E12" s="98" t="s">
        <v>2</v>
      </c>
      <c r="F12" s="111"/>
      <c r="G12" s="111"/>
      <c r="H12" s="111"/>
      <c r="I12" s="111"/>
      <c r="J12" s="111"/>
      <c r="L12" s="100"/>
      <c r="M12" s="108"/>
    </row>
    <row r="13" spans="4:13">
      <c r="L13" s="100"/>
      <c r="M13" s="108"/>
    </row>
    <row r="14" spans="4:13">
      <c r="L14" s="100"/>
      <c r="M14" s="108"/>
    </row>
    <row r="15" spans="4:13">
      <c r="L15" s="101"/>
      <c r="M15" s="108"/>
    </row>
    <row r="16" spans="4:13">
      <c r="F16" s="109"/>
      <c r="L16" s="101"/>
      <c r="M16" s="102"/>
    </row>
    <row r="17" spans="4:13">
      <c r="F17" s="109"/>
      <c r="L17" s="101"/>
      <c r="M17" s="102"/>
    </row>
    <row r="18" spans="4:13">
      <c r="L18" s="101"/>
      <c r="M18" s="102"/>
    </row>
    <row r="19" spans="4:13" ht="19.5">
      <c r="D19" s="96" t="s">
        <v>219</v>
      </c>
      <c r="F19" s="112"/>
      <c r="G19" s="112"/>
      <c r="H19" s="112"/>
      <c r="I19" s="112"/>
      <c r="J19" s="112"/>
      <c r="L19" s="101"/>
      <c r="M19" s="102"/>
    </row>
    <row r="20" spans="4:13" ht="18">
      <c r="D20" s="96"/>
    </row>
    <row r="25" spans="4:13">
      <c r="D25" s="103"/>
    </row>
    <row r="26" spans="4:13" ht="15.75" customHeight="1">
      <c r="D26" s="104"/>
      <c r="E26" s="110"/>
      <c r="F26" s="110"/>
      <c r="G26" s="110"/>
      <c r="H26" s="110"/>
      <c r="I26" s="110"/>
      <c r="J26" s="110"/>
    </row>
    <row r="27" spans="4:13" ht="15.75" customHeight="1">
      <c r="D27" s="104"/>
      <c r="E27" s="110"/>
      <c r="F27" s="110"/>
      <c r="G27" s="110"/>
      <c r="H27" s="110"/>
      <c r="I27" s="110"/>
      <c r="J27" s="110"/>
    </row>
  </sheetData>
  <mergeCells count="8">
    <mergeCell ref="D2:M2"/>
    <mergeCell ref="M11:M15"/>
    <mergeCell ref="F16:F17"/>
    <mergeCell ref="E26:J27"/>
    <mergeCell ref="F10:J10"/>
    <mergeCell ref="F11:J11"/>
    <mergeCell ref="F12:J12"/>
    <mergeCell ref="F19:J19"/>
  </mergeCells>
  <pageMargins left="0.25" right="0.25" top="0.75" bottom="0.75" header="0.3" footer="0.3"/>
  <pageSetup paperSize="5" scale="9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3:E12"/>
  <sheetViews>
    <sheetView zoomScale="130" zoomScaleNormal="130" workbookViewId="0">
      <selection activeCell="F17" sqref="F17"/>
    </sheetView>
  </sheetViews>
  <sheetFormatPr baseColWidth="10" defaultRowHeight="15"/>
  <cols>
    <col min="1" max="1" width="22.7109375" bestFit="1" customWidth="1"/>
    <col min="2" max="2" width="11" bestFit="1" customWidth="1"/>
    <col min="3" max="3" width="16.5703125" customWidth="1"/>
    <col min="4" max="4" width="17.7109375" bestFit="1" customWidth="1"/>
    <col min="5" max="5" width="7.140625" bestFit="1" customWidth="1"/>
  </cols>
  <sheetData>
    <row r="3" spans="1:5" ht="54" customHeight="1">
      <c r="A3" s="22" t="s">
        <v>46</v>
      </c>
      <c r="B3" s="18" t="s">
        <v>109</v>
      </c>
      <c r="C3" s="19" t="s">
        <v>110</v>
      </c>
      <c r="D3" s="19" t="s">
        <v>216</v>
      </c>
      <c r="E3" t="s">
        <v>111</v>
      </c>
    </row>
    <row r="4" spans="1:5">
      <c r="A4" s="23" t="s">
        <v>41</v>
      </c>
      <c r="B4" s="20">
        <v>5</v>
      </c>
      <c r="C4" s="21">
        <f>+'A1. Agua '!P16</f>
        <v>0</v>
      </c>
      <c r="D4" s="21">
        <f>+'A1. Agua '!P17+'A1. Agua '!P18</f>
        <v>0</v>
      </c>
      <c r="E4" s="21">
        <f>SUM(C4:D4)</f>
        <v>0</v>
      </c>
    </row>
    <row r="5" spans="1:5">
      <c r="A5" s="23" t="s">
        <v>42</v>
      </c>
      <c r="B5" s="20">
        <v>10</v>
      </c>
      <c r="C5" s="21">
        <f>+'A2-A3 A. residual y pluvial'!P16+'A2-A3 A. residual y pluvial'!P30</f>
        <v>0</v>
      </c>
      <c r="D5" s="21">
        <f>+'A2-A3 A. residual y pluvial'!P17+'A2-A3 A. residual y pluvial'!P18+'A2-A3 A. residual y pluvial'!P31+'A2-A3 A. residual y pluvial'!P32</f>
        <v>0</v>
      </c>
      <c r="E5" s="21">
        <f t="shared" ref="E5" si="0">SUM(C5:D5)</f>
        <v>0</v>
      </c>
    </row>
    <row r="6" spans="1:5">
      <c r="A6" s="23" t="s">
        <v>101</v>
      </c>
      <c r="B6" s="20">
        <v>15</v>
      </c>
      <c r="C6" s="21">
        <f>+'E1. Energía y combustibles'!P16+'E1. Energía y combustibles'!P30+'E1. Energía y combustibles'!P45</f>
        <v>0</v>
      </c>
      <c r="D6" s="21">
        <f>+'E1. Energía y combustibles'!P17+'E1. Energía y combustibles'!P18+'E1. Energía y combustibles'!P31+'E1. Energía y combustibles'!P32+'E1. Energía y combustibles'!P46+'E1. Energía y combustibles'!P47</f>
        <v>0</v>
      </c>
      <c r="E6" s="21">
        <f>SUM(C6:D6)</f>
        <v>0</v>
      </c>
    </row>
    <row r="7" spans="1:5">
      <c r="A7" s="23" t="s">
        <v>43</v>
      </c>
      <c r="B7" s="20">
        <v>25</v>
      </c>
      <c r="C7" s="21">
        <f>+'M1. Materiales'!P16+'M1. Materiales'!P30+'M1. Materiales'!P45+'M1. Materiales'!P59</f>
        <v>0</v>
      </c>
      <c r="D7" s="21">
        <f>+'M1. Materiales'!P17+'M1. Materiales'!P18+'M1. Materiales'!P31+'M1. Materiales'!P32+'M1. Materiales'!P46+'M1. Materiales'!P47+'M1. Materiales'!P60+'M1. Materiales'!P61</f>
        <v>0</v>
      </c>
      <c r="E7" s="21">
        <f>SUM(C7:D7)</f>
        <v>0</v>
      </c>
    </row>
    <row r="8" spans="1:5">
      <c r="A8" s="23" t="s">
        <v>149</v>
      </c>
      <c r="B8" s="20">
        <v>25</v>
      </c>
      <c r="C8" s="21">
        <f>+'R.1. Residuos 1'!P16+'R.1. Residuos 1'!P30+'R.1. Residuos 1'!P45+'R.1. Residuos 1'!P59+'R.1. Residuos 1'!P74</f>
        <v>0</v>
      </c>
      <c r="D8" s="21">
        <f>+'R.1. Residuos 1'!P17+'R.1. Residuos 1'!P18+'R.1. Residuos 1'!P31+'R.1. Residuos 1'!P32+'R.1. Residuos 1'!P31+'R.1. Residuos 1'!P32+'R.1. Residuos 1'!P46+'R.1. Residuos 1'!P47+'R.1. Residuos 1'!P60+'R.1. Residuos 1'!P61+'R.1. Residuos 1'!P75+'R.1. Residuos 1'!P76</f>
        <v>0</v>
      </c>
      <c r="E8" s="21">
        <f>SUM(C8:D8)</f>
        <v>0</v>
      </c>
    </row>
    <row r="9" spans="1:5">
      <c r="A9" s="23" t="s">
        <v>44</v>
      </c>
      <c r="B9" s="20">
        <v>20</v>
      </c>
      <c r="C9" s="21">
        <f>+'B1. Biodiversidad'!P16+'B1. Biodiversidad'!P30</f>
        <v>0</v>
      </c>
      <c r="D9" s="21">
        <f>+'B1. Biodiversidad'!P17+'B1. Biodiversidad'!P18+'B1. Biodiversidad'!P31+'B1. Biodiversidad'!P32</f>
        <v>0</v>
      </c>
      <c r="E9" s="21">
        <f>SUM(C9:D9)</f>
        <v>0</v>
      </c>
    </row>
    <row r="10" spans="1:5">
      <c r="A10" t="s">
        <v>45</v>
      </c>
      <c r="B10">
        <f>SUBTOTAL(109,Tabla12[Esperado])</f>
        <v>100</v>
      </c>
      <c r="C10" s="11">
        <f>SUBTOTAL(109,Tabla12[Pts requisitos])</f>
        <v>0</v>
      </c>
      <c r="D10" s="24">
        <f>SUBTOTAL(109,Tabla12[Puntos complementarios])</f>
        <v>0</v>
      </c>
      <c r="E10" s="24">
        <f>SUBTOTAL(109,Tabla12[total])</f>
        <v>0</v>
      </c>
    </row>
    <row r="12" spans="1:5">
      <c r="C12" s="11"/>
      <c r="D12" s="11"/>
      <c r="E12" s="11"/>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6"/>
  <sheetViews>
    <sheetView topLeftCell="A22" zoomScaleNormal="100" workbookViewId="0">
      <selection activeCell="B6" sqref="B6"/>
    </sheetView>
  </sheetViews>
  <sheetFormatPr baseColWidth="10" defaultColWidth="11.42578125" defaultRowHeight="18.75"/>
  <cols>
    <col min="1" max="1" width="11.42578125" style="2"/>
    <col min="2" max="2" width="130.85546875" style="2" customWidth="1"/>
    <col min="3" max="3" width="47.7109375" style="2" customWidth="1"/>
    <col min="4" max="16384" width="11.42578125" style="2"/>
  </cols>
  <sheetData>
    <row r="1" spans="1:3">
      <c r="A1" s="1"/>
    </row>
    <row r="5" spans="1:3">
      <c r="B5" s="3" t="s">
        <v>26</v>
      </c>
      <c r="C5" s="4"/>
    </row>
    <row r="6" spans="1:3" ht="60">
      <c r="B6" s="5" t="s">
        <v>27</v>
      </c>
      <c r="C6" s="4"/>
    </row>
    <row r="7" spans="1:3">
      <c r="B7" s="6"/>
      <c r="C7" s="4"/>
    </row>
    <row r="8" spans="1:3" ht="30">
      <c r="B8" s="5" t="s">
        <v>3</v>
      </c>
      <c r="C8" s="4"/>
    </row>
    <row r="9" spans="1:3">
      <c r="B9" s="6"/>
      <c r="C9" s="4"/>
    </row>
    <row r="10" spans="1:3">
      <c r="B10" s="3" t="s">
        <v>4</v>
      </c>
      <c r="C10" s="4"/>
    </row>
    <row r="11" spans="1:3">
      <c r="B11" s="5" t="s">
        <v>5</v>
      </c>
      <c r="C11" s="6"/>
    </row>
    <row r="12" spans="1:3">
      <c r="B12" s="6" t="s">
        <v>6</v>
      </c>
      <c r="C12" s="6"/>
    </row>
    <row r="13" spans="1:3" ht="30">
      <c r="B13" s="5" t="s">
        <v>7</v>
      </c>
      <c r="C13" s="4"/>
    </row>
    <row r="14" spans="1:3">
      <c r="B14" s="6"/>
      <c r="C14" s="4"/>
    </row>
    <row r="15" spans="1:3">
      <c r="B15" s="7" t="s">
        <v>8</v>
      </c>
      <c r="C15" s="4"/>
    </row>
    <row r="16" spans="1:3" ht="75" customHeight="1">
      <c r="B16" s="8" t="s">
        <v>9</v>
      </c>
      <c r="C16" s="4"/>
    </row>
    <row r="17" spans="2:3">
      <c r="B17" s="6"/>
      <c r="C17" s="4"/>
    </row>
    <row r="18" spans="2:3">
      <c r="B18" s="7" t="s">
        <v>10</v>
      </c>
      <c r="C18" s="4"/>
    </row>
    <row r="19" spans="2:3" ht="30">
      <c r="B19" s="5" t="s">
        <v>11</v>
      </c>
      <c r="C19" s="4"/>
    </row>
    <row r="20" spans="2:3">
      <c r="B20" s="6"/>
      <c r="C20" s="4"/>
    </row>
    <row r="21" spans="2:3">
      <c r="B21" s="5" t="s">
        <v>12</v>
      </c>
      <c r="C21" s="4"/>
    </row>
    <row r="22" spans="2:3">
      <c r="B22" s="9"/>
      <c r="C22" s="4"/>
    </row>
    <row r="23" spans="2:3" ht="30">
      <c r="B23" s="6" t="s">
        <v>13</v>
      </c>
      <c r="C23" s="4"/>
    </row>
    <row r="24" spans="2:3">
      <c r="B24" s="7" t="s">
        <v>14</v>
      </c>
      <c r="C24" s="4"/>
    </row>
    <row r="25" spans="2:3" ht="45">
      <c r="B25" s="5" t="s">
        <v>15</v>
      </c>
      <c r="C25" s="4"/>
    </row>
    <row r="26" spans="2:3" ht="30">
      <c r="B26" s="5" t="s">
        <v>16</v>
      </c>
      <c r="C26" s="4"/>
    </row>
    <row r="27" spans="2:3">
      <c r="B27" s="6" t="s">
        <v>17</v>
      </c>
      <c r="C27" s="4"/>
    </row>
    <row r="28" spans="2:3">
      <c r="B28" s="7" t="s">
        <v>18</v>
      </c>
      <c r="C28" s="4"/>
    </row>
    <row r="29" spans="2:3" ht="30">
      <c r="B29" s="5" t="s">
        <v>19</v>
      </c>
      <c r="C29" s="4"/>
    </row>
    <row r="30" spans="2:3" ht="30">
      <c r="B30" s="5" t="s">
        <v>20</v>
      </c>
      <c r="C30" s="4"/>
    </row>
    <row r="31" spans="2:3" ht="30">
      <c r="B31" s="5" t="s">
        <v>21</v>
      </c>
      <c r="C31" s="4"/>
    </row>
    <row r="32" spans="2:3">
      <c r="B32" s="6"/>
      <c r="C32" s="4"/>
    </row>
    <row r="33" spans="2:3">
      <c r="B33" s="7" t="s">
        <v>22</v>
      </c>
      <c r="C33" s="4"/>
    </row>
    <row r="34" spans="2:3">
      <c r="B34" s="5" t="s">
        <v>23</v>
      </c>
      <c r="C34" s="4"/>
    </row>
    <row r="35" spans="2:3">
      <c r="B35" s="5" t="s">
        <v>24</v>
      </c>
      <c r="C35" s="4"/>
    </row>
    <row r="36" spans="2:3">
      <c r="B36" s="5" t="s">
        <v>25</v>
      </c>
      <c r="C36" s="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B2:Q23"/>
  <sheetViews>
    <sheetView showGridLines="0" topLeftCell="A3" zoomScale="70" zoomScaleNormal="70" workbookViewId="0">
      <selection activeCell="E10" sqref="E10"/>
    </sheetView>
  </sheetViews>
  <sheetFormatPr baseColWidth="10" defaultColWidth="11.5703125" defaultRowHeight="14.25"/>
  <cols>
    <col min="1" max="1" width="11.5703125" style="45"/>
    <col min="2" max="2" width="20.7109375" style="45" bestFit="1" customWidth="1"/>
    <col min="3" max="3" width="59" style="45" customWidth="1"/>
    <col min="4" max="4" width="11" style="45" bestFit="1" customWidth="1"/>
    <col min="5" max="5" width="59" style="45" customWidth="1"/>
    <col min="6" max="6" width="59" style="46" customWidth="1"/>
    <col min="7" max="10" width="59" style="45" customWidth="1"/>
    <col min="11" max="11" width="14.5703125" style="47" hidden="1" customWidth="1"/>
    <col min="12" max="12" width="15" style="45" hidden="1" customWidth="1"/>
    <col min="13" max="13" width="7.85546875" style="45" hidden="1" customWidth="1"/>
    <col min="14" max="14" width="45.42578125" style="45" hidden="1" customWidth="1"/>
    <col min="15" max="15" width="13.7109375" style="45" hidden="1" customWidth="1"/>
    <col min="16" max="16" width="11.28515625" style="45" hidden="1" customWidth="1"/>
    <col min="17" max="17" width="11.5703125" style="45" hidden="1" customWidth="1"/>
    <col min="18" max="18" width="11.5703125" style="45" customWidth="1"/>
    <col min="19" max="19" width="3.85546875" style="45" customWidth="1"/>
    <col min="20" max="16384" width="11.5703125" style="45"/>
  </cols>
  <sheetData>
    <row r="2" spans="2:16" ht="15">
      <c r="N2" s="48"/>
    </row>
    <row r="3" spans="2:16" ht="21" customHeight="1">
      <c r="C3" s="49" t="s">
        <v>0</v>
      </c>
      <c r="D3" s="49"/>
      <c r="E3" s="49"/>
      <c r="F3" s="50"/>
      <c r="G3" s="50"/>
      <c r="H3" s="50"/>
      <c r="I3" s="50"/>
      <c r="J3" s="51"/>
      <c r="K3" s="52"/>
      <c r="N3" s="48"/>
    </row>
    <row r="4" spans="2:16" ht="21" customHeight="1">
      <c r="B4" s="53"/>
      <c r="C4" s="116" t="s">
        <v>223</v>
      </c>
      <c r="D4" s="116"/>
      <c r="E4" s="116"/>
      <c r="F4" s="116"/>
      <c r="G4" s="116"/>
      <c r="H4" s="116"/>
      <c r="I4" s="116"/>
      <c r="J4" s="51"/>
      <c r="K4" s="52"/>
      <c r="N4" s="48"/>
    </row>
    <row r="5" spans="2:16" ht="21" customHeight="1">
      <c r="B5" s="53"/>
      <c r="C5" s="53" t="s">
        <v>113</v>
      </c>
      <c r="D5" s="53"/>
      <c r="E5" s="53"/>
      <c r="F5" s="53"/>
      <c r="G5" s="53"/>
      <c r="H5" s="54"/>
      <c r="I5" s="54"/>
      <c r="J5" s="51"/>
      <c r="K5" s="52"/>
      <c r="N5" s="48"/>
    </row>
    <row r="6" spans="2:16" ht="21" customHeight="1">
      <c r="B6" s="53"/>
      <c r="C6" s="53"/>
      <c r="D6" s="53"/>
      <c r="E6" s="53"/>
      <c r="F6" s="53"/>
      <c r="G6" s="53"/>
      <c r="J6" s="55"/>
    </row>
    <row r="7" spans="2:16" ht="30">
      <c r="B7" s="56"/>
      <c r="C7" s="57"/>
      <c r="I7" s="58"/>
      <c r="J7" s="59" t="s">
        <v>150</v>
      </c>
      <c r="K7" s="60"/>
      <c r="L7" s="114" t="s">
        <v>28</v>
      </c>
      <c r="M7" s="114"/>
      <c r="N7" s="115"/>
      <c r="O7" s="40" t="s">
        <v>222</v>
      </c>
      <c r="P7" s="40" t="s">
        <v>107</v>
      </c>
    </row>
    <row r="8" spans="2:16" ht="34.15" customHeight="1" thickBot="1">
      <c r="B8" s="61" t="s">
        <v>112</v>
      </c>
      <c r="C8" s="62" t="s">
        <v>52</v>
      </c>
      <c r="D8" s="61" t="s">
        <v>74</v>
      </c>
      <c r="E8" s="61" t="s">
        <v>224</v>
      </c>
      <c r="F8" s="61" t="s">
        <v>225</v>
      </c>
      <c r="G8" s="61" t="s">
        <v>226</v>
      </c>
      <c r="H8" s="61" t="s">
        <v>227</v>
      </c>
      <c r="I8" s="61" t="s">
        <v>116</v>
      </c>
      <c r="J8" s="61" t="s">
        <v>228</v>
      </c>
      <c r="K8" s="58"/>
      <c r="L8" s="41" t="s">
        <v>102</v>
      </c>
      <c r="M8" s="42" t="s">
        <v>37</v>
      </c>
      <c r="N8" s="43" t="s">
        <v>103</v>
      </c>
      <c r="O8" s="44">
        <f>INDEX(Tabla14[],MATCH(B10,Tabla14[Código],0),5)</f>
        <v>5</v>
      </c>
      <c r="P8" s="44">
        <f>+(COUNTIF(L9:L13,"Excelente"))+(COUNTIF(L9:L13,"MUY BUENA"))+(COUNTIF(L9:L13,"BUENA."))+(COUNTIF(L9:L13,"REGULAR"))+(COUNTIF(L9:L13,"No aporta"))</f>
        <v>0</v>
      </c>
    </row>
    <row r="9" spans="2:16" ht="64.150000000000006" customHeight="1">
      <c r="B9" s="82"/>
      <c r="C9" s="83" t="s">
        <v>114</v>
      </c>
      <c r="D9" s="65" t="s">
        <v>129</v>
      </c>
      <c r="E9" s="84" t="s">
        <v>115</v>
      </c>
      <c r="F9" s="34"/>
      <c r="G9" s="35"/>
      <c r="H9" s="36"/>
      <c r="I9" s="36"/>
      <c r="J9" s="37"/>
      <c r="K9" s="68"/>
      <c r="L9" s="38" t="s">
        <v>40</v>
      </c>
      <c r="M9" s="39">
        <f t="shared" ref="M9" si="0">VLOOKUP(L9,Escala_valor,2,FALSE)</f>
        <v>0</v>
      </c>
      <c r="N9" s="113"/>
      <c r="O9" s="113"/>
      <c r="P9" s="113"/>
    </row>
    <row r="10" spans="2:16" ht="29.45" customHeight="1">
      <c r="B10" s="85" t="s">
        <v>83</v>
      </c>
      <c r="C10" s="70"/>
      <c r="D10" s="65" t="s">
        <v>248</v>
      </c>
      <c r="E10" s="71"/>
      <c r="F10" s="26"/>
      <c r="G10" s="27"/>
      <c r="H10" s="28"/>
      <c r="I10" s="28"/>
      <c r="J10" s="29"/>
      <c r="K10" s="68"/>
      <c r="L10" s="38" t="s">
        <v>40</v>
      </c>
      <c r="M10" s="39">
        <f t="shared" ref="M10:M13" si="1">VLOOKUP(L10,Escala_valor,2,FALSE)</f>
        <v>0</v>
      </c>
      <c r="N10" s="113"/>
      <c r="O10" s="113"/>
      <c r="P10" s="113"/>
    </row>
    <row r="11" spans="2:16" ht="15">
      <c r="B11" s="86"/>
      <c r="C11" s="70"/>
      <c r="D11" s="65" t="s">
        <v>249</v>
      </c>
      <c r="E11" s="71"/>
      <c r="F11" s="26"/>
      <c r="G11" s="27"/>
      <c r="H11" s="28"/>
      <c r="I11" s="28"/>
      <c r="J11" s="29"/>
      <c r="K11" s="45"/>
      <c r="L11" s="38" t="s">
        <v>40</v>
      </c>
      <c r="M11" s="39">
        <f t="shared" si="1"/>
        <v>0</v>
      </c>
      <c r="N11" s="113"/>
      <c r="O11" s="113"/>
      <c r="P11" s="113"/>
    </row>
    <row r="12" spans="2:16" ht="15">
      <c r="B12" s="86"/>
      <c r="C12" s="70"/>
      <c r="D12" s="65" t="s">
        <v>250</v>
      </c>
      <c r="E12" s="71"/>
      <c r="F12" s="26"/>
      <c r="G12" s="27"/>
      <c r="H12" s="25"/>
      <c r="I12" s="25"/>
      <c r="J12" s="29"/>
      <c r="K12" s="45"/>
      <c r="L12" s="38" t="s">
        <v>40</v>
      </c>
      <c r="M12" s="39">
        <f t="shared" si="1"/>
        <v>0</v>
      </c>
      <c r="N12" s="113"/>
      <c r="O12" s="113"/>
      <c r="P12" s="113"/>
    </row>
    <row r="13" spans="2:16" ht="15.75" thickBot="1">
      <c r="B13" s="87"/>
      <c r="C13" s="72"/>
      <c r="D13" s="65" t="s">
        <v>251</v>
      </c>
      <c r="E13" s="73"/>
      <c r="F13" s="30"/>
      <c r="G13" s="31"/>
      <c r="H13" s="32"/>
      <c r="I13" s="32"/>
      <c r="J13" s="33"/>
      <c r="K13" s="45"/>
      <c r="L13" s="38" t="s">
        <v>40</v>
      </c>
      <c r="M13" s="39">
        <f t="shared" si="1"/>
        <v>0</v>
      </c>
      <c r="N13" s="113"/>
      <c r="O13" s="113"/>
      <c r="P13" s="113"/>
    </row>
    <row r="14" spans="2:16">
      <c r="N14" s="74"/>
    </row>
    <row r="15" spans="2:16" ht="15.75">
      <c r="N15" s="121" t="s">
        <v>221</v>
      </c>
      <c r="O15" s="122"/>
      <c r="P15" s="75" t="s">
        <v>220</v>
      </c>
    </row>
    <row r="16" spans="2:16" ht="30" customHeight="1">
      <c r="N16" s="117" t="s">
        <v>108</v>
      </c>
      <c r="O16" s="118"/>
      <c r="P16" s="76">
        <f>IF(COUNTIF(L9:L13,"Excelente")&gt;=2,O8,IF(LARGE(M9:M13,1)&lt;&gt;LARGE(M9:M13,2),(LARGE(M9:M13,1)*(O8/2)+(LARGE(M9:M13,2)*(O8/2))),IF(LARGE(M9:M13,1)=LARGE(M9:M13,2),(LARGE(M9:M13,1)*(O8)))))</f>
        <v>0</v>
      </c>
    </row>
    <row r="17" spans="9:16" ht="15">
      <c r="N17" s="117" t="s">
        <v>106</v>
      </c>
      <c r="O17" s="118"/>
      <c r="P17" s="77">
        <f>IF(LARGE(M9:M13,3)=  'Escalas y puntajes'!$D$6,0.5,0)  +  IF(LARGE(M9:M13,4)=     'Escalas y puntajes'!$D$6,0.5,0) +  IF(LARGE(M9:M13,5)='Escalas y puntajes'!$D$6,0.5,0)</f>
        <v>0</v>
      </c>
    </row>
    <row r="18" spans="9:16" ht="15">
      <c r="N18" s="117" t="s">
        <v>230</v>
      </c>
      <c r="O18" s="118"/>
      <c r="P18" s="78">
        <f>IF(LARGE(M9:M13,3)&gt;='Escalas y puntajes'!$D$5,1,0)  +  IF(LARGE(M9:M13,4)&gt;='Escalas y puntajes'!$D$5,1,0)+  IF(LARGE(M9:M13,5)&gt;='Escalas y puntajes'!$D$5,1,0)</f>
        <v>0</v>
      </c>
    </row>
    <row r="19" spans="9:16" ht="15.75">
      <c r="N19" s="119" t="s">
        <v>105</v>
      </c>
      <c r="O19" s="120"/>
      <c r="P19" s="79">
        <f>+P16+P17+P18</f>
        <v>0</v>
      </c>
    </row>
    <row r="20" spans="9:16">
      <c r="K20" s="45"/>
    </row>
    <row r="21" spans="9:16">
      <c r="K21" s="45"/>
    </row>
    <row r="23" spans="9:16">
      <c r="I23" s="88"/>
      <c r="J23" s="89"/>
    </row>
  </sheetData>
  <sheetProtection algorithmName="SHA-512" hashValue="vPLAVu4VOpFoxAL1gElCaTq+S43+b0QAcu34pPcZt1BstAQEl5voCf8T7XzHKJVCFVGJ3xbKB1EXrohUnz/omA==" saltValue="/T350wIcBqoMDL1oPdp2fw==" spinCount="100000" sheet="1" formatCells="0" formatRows="0"/>
  <mergeCells count="12">
    <mergeCell ref="N16:O16"/>
    <mergeCell ref="N17:O17"/>
    <mergeCell ref="N18:O18"/>
    <mergeCell ref="N19:O19"/>
    <mergeCell ref="N15:O15"/>
    <mergeCell ref="N13:P13"/>
    <mergeCell ref="L7:N7"/>
    <mergeCell ref="C4:I4"/>
    <mergeCell ref="N9:P9"/>
    <mergeCell ref="N10:P10"/>
    <mergeCell ref="N11:P11"/>
    <mergeCell ref="N12:P12"/>
  </mergeCells>
  <phoneticPr fontId="1" type="noConversion"/>
  <conditionalFormatting sqref="L9:L13">
    <cfRule type="containsText" dxfId="118" priority="442" operator="containsText" text="Excelente">
      <formula>NOT(ISERROR(SEARCH("Excelente",L9)))</formula>
    </cfRule>
    <cfRule type="containsText" dxfId="117" priority="443" operator="containsText" text="Invalida">
      <formula>NOT(ISERROR(SEARCH("Invalida",L9)))</formula>
    </cfRule>
    <cfRule type="containsText" dxfId="116" priority="444" operator="containsText" text="Repetida">
      <formula>NOT(ISERROR(SEARCH("Repetida",L9)))</formula>
    </cfRule>
    <cfRule type="containsText" dxfId="115" priority="445" operator="containsText" text="Regular">
      <formula>NOT(ISERROR(SEARCH("Regular",L9)))</formula>
    </cfRule>
    <cfRule type="containsText" dxfId="114" priority="446" operator="containsText" text="Buena.">
      <formula>NOT(ISERROR(SEARCH("Buena.",L9)))</formula>
    </cfRule>
    <cfRule type="containsText" dxfId="113" priority="447" operator="containsText" text="Muy buena">
      <formula>NOT(ISERROR(SEARCH("Muy buena",L9)))</formula>
    </cfRule>
    <cfRule type="containsText" dxfId="112" priority="448" operator="containsText" text="No aporta">
      <formula>NOT(ISERROR(SEARCH("No aporta",L9)))</formula>
    </cfRule>
  </conditionalFormatting>
  <dataValidations count="1">
    <dataValidation type="list" allowBlank="1" showInputMessage="1" showErrorMessage="1" sqref="L9:L13" xr:uid="{00000000-0002-0000-0200-000000000000}">
      <formula1>Escala</formula1>
    </dataValidation>
  </dataValidations>
  <pageMargins left="0.7" right="0.7" top="0.75" bottom="0.75" header="0.3" footer="0.3"/>
  <pageSetup paperSize="146"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7FA3-FB42-4054-975D-CD531573EA3F}">
  <sheetPr>
    <tabColor rgb="FFFFFF00"/>
  </sheetPr>
  <dimension ref="B1:P37"/>
  <sheetViews>
    <sheetView showGridLines="0" zoomScale="55" zoomScaleNormal="55" workbookViewId="0">
      <selection activeCell="F20" sqref="F20"/>
    </sheetView>
  </sheetViews>
  <sheetFormatPr baseColWidth="10" defaultColWidth="11.5703125" defaultRowHeight="14.25"/>
  <cols>
    <col min="1" max="1" width="11.5703125" style="45"/>
    <col min="2" max="2" width="20.7109375" style="45" bestFit="1" customWidth="1"/>
    <col min="3" max="3" width="59" style="45" customWidth="1"/>
    <col min="4" max="4" width="12.28515625" style="45" bestFit="1" customWidth="1"/>
    <col min="5" max="5" width="59" style="45" customWidth="1"/>
    <col min="6" max="6" width="59" style="46" customWidth="1"/>
    <col min="7" max="10" width="59" style="45" customWidth="1"/>
    <col min="11" max="11" width="14.5703125" style="47" hidden="1" customWidth="1"/>
    <col min="12" max="12" width="15" style="45" hidden="1" customWidth="1"/>
    <col min="13" max="13" width="7.85546875" style="45" hidden="1" customWidth="1"/>
    <col min="14" max="14" width="45.42578125" style="45" hidden="1" customWidth="1"/>
    <col min="15" max="15" width="13.7109375" style="45" hidden="1" customWidth="1"/>
    <col min="16" max="16" width="11.28515625" style="45" hidden="1" customWidth="1"/>
    <col min="17" max="18" width="11.5703125" style="45" customWidth="1"/>
    <col min="19" max="19" width="3.85546875" style="45" customWidth="1"/>
    <col min="20" max="16384" width="11.5703125" style="45"/>
  </cols>
  <sheetData>
    <row r="1" spans="2:16">
      <c r="K1" s="45"/>
    </row>
    <row r="2" spans="2:16" ht="15">
      <c r="N2" s="48"/>
    </row>
    <row r="3" spans="2:16" ht="20.25">
      <c r="C3" s="49" t="s">
        <v>0</v>
      </c>
      <c r="D3" s="49"/>
      <c r="E3" s="49"/>
      <c r="F3" s="50"/>
      <c r="G3" s="50"/>
      <c r="H3" s="50"/>
      <c r="I3" s="50"/>
      <c r="J3" s="51"/>
      <c r="K3" s="52"/>
      <c r="N3" s="48"/>
    </row>
    <row r="4" spans="2:16" ht="20.25">
      <c r="B4" s="53"/>
      <c r="C4" s="116" t="s">
        <v>223</v>
      </c>
      <c r="D4" s="116"/>
      <c r="E4" s="116"/>
      <c r="F4" s="116"/>
      <c r="G4" s="116"/>
      <c r="H4" s="116"/>
      <c r="I4" s="116"/>
      <c r="J4" s="51"/>
      <c r="K4" s="52"/>
      <c r="N4" s="48"/>
    </row>
    <row r="5" spans="2:16" ht="20.25">
      <c r="B5" s="53"/>
      <c r="C5" s="53" t="s">
        <v>113</v>
      </c>
      <c r="D5" s="53"/>
      <c r="E5" s="53"/>
      <c r="F5" s="53"/>
      <c r="G5" s="53"/>
      <c r="H5" s="54"/>
      <c r="I5" s="54"/>
      <c r="J5" s="51"/>
      <c r="K5" s="52"/>
      <c r="N5" s="48"/>
    </row>
    <row r="6" spans="2:16" ht="20.25">
      <c r="B6" s="53"/>
      <c r="C6" s="53"/>
      <c r="D6" s="53"/>
      <c r="E6" s="53"/>
      <c r="F6" s="53"/>
      <c r="G6" s="53"/>
      <c r="J6" s="55"/>
    </row>
    <row r="7" spans="2:16" ht="30">
      <c r="B7" s="56"/>
      <c r="C7" s="57"/>
      <c r="I7" s="58"/>
      <c r="J7" s="59" t="s">
        <v>150</v>
      </c>
      <c r="K7" s="60"/>
      <c r="L7" s="114" t="s">
        <v>28</v>
      </c>
      <c r="M7" s="114"/>
      <c r="N7" s="115"/>
      <c r="O7" s="40" t="s">
        <v>222</v>
      </c>
      <c r="P7" s="40" t="s">
        <v>107</v>
      </c>
    </row>
    <row r="8" spans="2:16" ht="15.75">
      <c r="B8" s="61" t="s">
        <v>112</v>
      </c>
      <c r="C8" s="62" t="s">
        <v>231</v>
      </c>
      <c r="D8" s="61" t="s">
        <v>74</v>
      </c>
      <c r="E8" s="61" t="s">
        <v>224</v>
      </c>
      <c r="F8" s="61" t="s">
        <v>234</v>
      </c>
      <c r="G8" s="61" t="s">
        <v>226</v>
      </c>
      <c r="H8" s="61" t="s">
        <v>227</v>
      </c>
      <c r="I8" s="61" t="s">
        <v>116</v>
      </c>
      <c r="J8" s="61" t="s">
        <v>228</v>
      </c>
      <c r="K8" s="58"/>
      <c r="L8" s="41" t="s">
        <v>102</v>
      </c>
      <c r="M8" s="42" t="s">
        <v>37</v>
      </c>
      <c r="N8" s="43" t="s">
        <v>103</v>
      </c>
      <c r="O8" s="44">
        <f>INDEX(Tabla14[],MATCH(B10,Tabla14[Código],0),5)</f>
        <v>5</v>
      </c>
      <c r="P8" s="44">
        <f>+(COUNTIF(L9:L13,"Excelente"))+(COUNTIF(L9:L13,"MUY BUENA"))+(COUNTIF(L9:L13,"BUENA."))+(COUNTIF(L9:L13,"REGULAR"))+(COUNTIF(L9:L13,"No aporta"))</f>
        <v>0</v>
      </c>
    </row>
    <row r="9" spans="2:16" ht="45">
      <c r="B9" s="63"/>
      <c r="C9" s="83" t="s">
        <v>117</v>
      </c>
      <c r="D9" s="65" t="s">
        <v>118</v>
      </c>
      <c r="E9" s="67" t="s">
        <v>233</v>
      </c>
      <c r="F9" s="34"/>
      <c r="G9" s="35"/>
      <c r="H9" s="36"/>
      <c r="I9" s="36"/>
      <c r="J9" s="37"/>
      <c r="K9" s="68"/>
      <c r="L9" s="38" t="s">
        <v>40</v>
      </c>
      <c r="M9" s="39">
        <f t="shared" ref="M9:M13" si="0">VLOOKUP(L9,Escala_valor,2,FALSE)</f>
        <v>0</v>
      </c>
      <c r="N9" s="113"/>
      <c r="O9" s="113"/>
      <c r="P9" s="113"/>
    </row>
    <row r="10" spans="2:16" ht="23.25">
      <c r="B10" s="69" t="s">
        <v>84</v>
      </c>
      <c r="C10" s="70"/>
      <c r="D10" s="65" t="s">
        <v>119</v>
      </c>
      <c r="E10" s="71"/>
      <c r="F10" s="26"/>
      <c r="G10" s="27"/>
      <c r="H10" s="28"/>
      <c r="I10" s="28"/>
      <c r="J10" s="29"/>
      <c r="K10" s="68"/>
      <c r="L10" s="38" t="s">
        <v>40</v>
      </c>
      <c r="M10" s="39">
        <f t="shared" si="0"/>
        <v>0</v>
      </c>
      <c r="N10" s="113"/>
      <c r="O10" s="113"/>
      <c r="P10" s="113"/>
    </row>
    <row r="11" spans="2:16" ht="15">
      <c r="B11" s="63"/>
      <c r="C11" s="70"/>
      <c r="D11" s="65" t="s">
        <v>120</v>
      </c>
      <c r="E11" s="71"/>
      <c r="F11" s="26"/>
      <c r="G11" s="27"/>
      <c r="H11" s="28"/>
      <c r="I11" s="28"/>
      <c r="J11" s="29"/>
      <c r="K11" s="45"/>
      <c r="L11" s="38" t="s">
        <v>40</v>
      </c>
      <c r="M11" s="39">
        <f t="shared" si="0"/>
        <v>0</v>
      </c>
      <c r="N11" s="113"/>
      <c r="O11" s="113"/>
      <c r="P11" s="113"/>
    </row>
    <row r="12" spans="2:16" ht="15">
      <c r="B12" s="63"/>
      <c r="C12" s="70"/>
      <c r="D12" s="65" t="s">
        <v>121</v>
      </c>
      <c r="E12" s="71"/>
      <c r="F12" s="26"/>
      <c r="G12" s="27"/>
      <c r="H12" s="25"/>
      <c r="I12" s="25"/>
      <c r="J12" s="29"/>
      <c r="K12" s="45"/>
      <c r="L12" s="38" t="s">
        <v>40</v>
      </c>
      <c r="M12" s="39">
        <f t="shared" si="0"/>
        <v>0</v>
      </c>
      <c r="N12" s="113"/>
      <c r="O12" s="113"/>
      <c r="P12" s="113"/>
    </row>
    <row r="13" spans="2:16" ht="15">
      <c r="B13" s="63"/>
      <c r="C13" s="72"/>
      <c r="D13" s="65" t="s">
        <v>122</v>
      </c>
      <c r="E13" s="73"/>
      <c r="F13" s="30"/>
      <c r="G13" s="31"/>
      <c r="H13" s="32"/>
      <c r="I13" s="32"/>
      <c r="J13" s="33"/>
      <c r="K13" s="45"/>
      <c r="L13" s="38" t="s">
        <v>40</v>
      </c>
      <c r="M13" s="39">
        <f t="shared" si="0"/>
        <v>0</v>
      </c>
      <c r="N13" s="113"/>
      <c r="O13" s="113"/>
      <c r="P13" s="113"/>
    </row>
    <row r="14" spans="2:16">
      <c r="N14" s="74"/>
    </row>
    <row r="15" spans="2:16" ht="15.75">
      <c r="N15" s="121" t="s">
        <v>221</v>
      </c>
      <c r="O15" s="122"/>
      <c r="P15" s="75" t="s">
        <v>220</v>
      </c>
    </row>
    <row r="16" spans="2:16" ht="15" customHeight="1">
      <c r="N16" s="117" t="s">
        <v>108</v>
      </c>
      <c r="O16" s="118"/>
      <c r="P16" s="76">
        <f>IF(COUNTIF(L9:L13,"Excelente")&gt;=2,O8,IF(LARGE(M9:M13,1)&lt;&gt;LARGE(M9:M13,2),(LARGE(M9:M13,1)*(O8/2)+(LARGE(M9:M13,2)*(O8/2))),IF(LARGE(M9:M13,1)=LARGE(M9:M13,2),(LARGE(M9:M13,1)*(O8)))))</f>
        <v>0</v>
      </c>
    </row>
    <row r="17" spans="2:16" ht="15">
      <c r="N17" s="117" t="s">
        <v>106</v>
      </c>
      <c r="O17" s="118"/>
      <c r="P17" s="77">
        <f>IF(LARGE(M9:M13,3)=  'Escalas y puntajes'!$D$6,0.5,0)  +  IF(LARGE(M9:M13,4)=     'Escalas y puntajes'!$D$6,0.5,0) +  IF(LARGE(M9:M13,5)='Escalas y puntajes'!$D$6,0.5,0)</f>
        <v>0</v>
      </c>
    </row>
    <row r="18" spans="2:16" ht="15" customHeight="1">
      <c r="N18" s="117" t="s">
        <v>230</v>
      </c>
      <c r="O18" s="118"/>
      <c r="P18" s="78">
        <f>IF(LARGE(M9:M13,3)&gt;='Escalas y puntajes'!$D$5,1,0)  +  IF(LARGE(M9:M13,4)&gt;='Escalas y puntajes'!$D$5,1,0)+  IF(LARGE(M9:M13,5)&gt;='Escalas y puntajes'!$D$5,1,0)</f>
        <v>0</v>
      </c>
    </row>
    <row r="19" spans="2:16" ht="15.75">
      <c r="N19" s="119" t="s">
        <v>105</v>
      </c>
      <c r="O19" s="120"/>
      <c r="P19" s="79">
        <f>+P16+P17+P18</f>
        <v>0</v>
      </c>
    </row>
    <row r="20" spans="2:16">
      <c r="K20" s="45"/>
    </row>
    <row r="21" spans="2:16" ht="30">
      <c r="B21" s="56"/>
      <c r="C21" s="57"/>
      <c r="I21" s="58"/>
      <c r="J21" s="59" t="s">
        <v>150</v>
      </c>
      <c r="K21" s="60"/>
      <c r="L21" s="114" t="s">
        <v>28</v>
      </c>
      <c r="M21" s="114"/>
      <c r="N21" s="115"/>
      <c r="O21" s="40" t="s">
        <v>222</v>
      </c>
      <c r="P21" s="40" t="s">
        <v>107</v>
      </c>
    </row>
    <row r="22" spans="2:16" ht="15.75">
      <c r="B22" s="61" t="s">
        <v>112</v>
      </c>
      <c r="C22" s="62" t="s">
        <v>231</v>
      </c>
      <c r="D22" s="61" t="s">
        <v>74</v>
      </c>
      <c r="E22" s="61" t="s">
        <v>224</v>
      </c>
      <c r="F22" s="61" t="s">
        <v>234</v>
      </c>
      <c r="G22" s="61" t="s">
        <v>226</v>
      </c>
      <c r="H22" s="61" t="s">
        <v>227</v>
      </c>
      <c r="I22" s="61" t="s">
        <v>116</v>
      </c>
      <c r="J22" s="61" t="s">
        <v>228</v>
      </c>
      <c r="K22" s="58"/>
      <c r="L22" s="41" t="s">
        <v>102</v>
      </c>
      <c r="M22" s="42" t="s">
        <v>37</v>
      </c>
      <c r="N22" s="43" t="s">
        <v>103</v>
      </c>
      <c r="O22" s="44">
        <f>INDEX(Tabla14[],MATCH(B24,Tabla14[Código],0),5)</f>
        <v>5</v>
      </c>
      <c r="P22" s="44">
        <f>+(COUNTIF(L23:L27,"Excelente"))+(COUNTIF(L23:L27,"MUY BUENA"))+(COUNTIF(L23:L27,"BUENA."))+(COUNTIF(L23:L27,"REGULAR"))+(COUNTIF(L23:L27,"No aporta"))</f>
        <v>0</v>
      </c>
    </row>
    <row r="23" spans="2:16" ht="71.25">
      <c r="B23" s="63"/>
      <c r="C23" s="90" t="s">
        <v>128</v>
      </c>
      <c r="D23" s="65" t="s">
        <v>123</v>
      </c>
      <c r="E23" s="67" t="s">
        <v>232</v>
      </c>
      <c r="F23" s="34"/>
      <c r="G23" s="35"/>
      <c r="H23" s="36"/>
      <c r="I23" s="36"/>
      <c r="J23" s="37"/>
      <c r="K23" s="68"/>
      <c r="L23" s="38" t="s">
        <v>40</v>
      </c>
      <c r="M23" s="39">
        <f t="shared" ref="M23:M27" si="1">VLOOKUP(L23,Escala_valor,2,FALSE)</f>
        <v>0</v>
      </c>
      <c r="N23" s="113"/>
      <c r="O23" s="113"/>
      <c r="P23" s="113"/>
    </row>
    <row r="24" spans="2:16" ht="23.25">
      <c r="B24" s="69" t="s">
        <v>85</v>
      </c>
      <c r="C24" s="70"/>
      <c r="D24" s="65" t="s">
        <v>124</v>
      </c>
      <c r="E24" s="71"/>
      <c r="F24" s="26"/>
      <c r="G24" s="27"/>
      <c r="H24" s="28"/>
      <c r="I24" s="28"/>
      <c r="J24" s="29"/>
      <c r="K24" s="68"/>
      <c r="L24" s="38" t="s">
        <v>40</v>
      </c>
      <c r="M24" s="39">
        <f t="shared" si="1"/>
        <v>0</v>
      </c>
      <c r="N24" s="113"/>
      <c r="O24" s="113"/>
      <c r="P24" s="113"/>
    </row>
    <row r="25" spans="2:16" ht="15">
      <c r="B25" s="63"/>
      <c r="C25" s="70"/>
      <c r="D25" s="65" t="s">
        <v>125</v>
      </c>
      <c r="E25" s="71"/>
      <c r="F25" s="26"/>
      <c r="G25" s="27"/>
      <c r="H25" s="28"/>
      <c r="I25" s="28"/>
      <c r="J25" s="29"/>
      <c r="K25" s="45"/>
      <c r="L25" s="38" t="s">
        <v>40</v>
      </c>
      <c r="M25" s="39">
        <f t="shared" si="1"/>
        <v>0</v>
      </c>
      <c r="N25" s="113"/>
      <c r="O25" s="113"/>
      <c r="P25" s="113"/>
    </row>
    <row r="26" spans="2:16" ht="15">
      <c r="B26" s="63"/>
      <c r="C26" s="70"/>
      <c r="D26" s="65" t="s">
        <v>126</v>
      </c>
      <c r="E26" s="71"/>
      <c r="F26" s="26"/>
      <c r="G26" s="27"/>
      <c r="H26" s="25"/>
      <c r="I26" s="25"/>
      <c r="J26" s="29"/>
      <c r="K26" s="45"/>
      <c r="L26" s="38" t="s">
        <v>40</v>
      </c>
      <c r="M26" s="39">
        <f t="shared" si="1"/>
        <v>0</v>
      </c>
      <c r="N26" s="113"/>
      <c r="O26" s="113"/>
      <c r="P26" s="113"/>
    </row>
    <row r="27" spans="2:16" ht="15">
      <c r="B27" s="63"/>
      <c r="C27" s="72"/>
      <c r="D27" s="65" t="s">
        <v>127</v>
      </c>
      <c r="E27" s="73"/>
      <c r="F27" s="30"/>
      <c r="G27" s="31"/>
      <c r="H27" s="32"/>
      <c r="I27" s="32"/>
      <c r="J27" s="33"/>
      <c r="K27" s="45"/>
      <c r="L27" s="38" t="s">
        <v>40</v>
      </c>
      <c r="M27" s="39">
        <f t="shared" si="1"/>
        <v>0</v>
      </c>
      <c r="N27" s="113"/>
      <c r="O27" s="113"/>
      <c r="P27" s="113"/>
    </row>
    <row r="28" spans="2:16">
      <c r="N28" s="74"/>
    </row>
    <row r="29" spans="2:16" ht="15.75">
      <c r="N29" s="121" t="s">
        <v>221</v>
      </c>
      <c r="O29" s="122"/>
      <c r="P29" s="75" t="s">
        <v>220</v>
      </c>
    </row>
    <row r="30" spans="2:16" ht="15" customHeight="1">
      <c r="N30" s="117" t="s">
        <v>108</v>
      </c>
      <c r="O30" s="118"/>
      <c r="P30" s="76">
        <f>IF(COUNTIF(L23:L27,"Excelente")&gt;=2,O22,IF(LARGE(M23:M27,1)&lt;&gt;LARGE(M23:M27,2),(LARGE(M23:M27,1)*(O22/2)+(LARGE(M23:M27,2)*(O22/2))),IF(LARGE(M23:M27,1)=LARGE(M23:M27,2),(LARGE(M23:M27,1)*(O22)))))</f>
        <v>0</v>
      </c>
    </row>
    <row r="31" spans="2:16" ht="15">
      <c r="N31" s="117" t="s">
        <v>106</v>
      </c>
      <c r="O31" s="118"/>
      <c r="P31" s="77">
        <f>IF(LARGE(M23:M27,3)=  'Escalas y puntajes'!$D$6,0.5,0)  +  IF(LARGE(M23:M27,4)=     'Escalas y puntajes'!$D$6,0.5,0) +  IF(LARGE(M23:M27,5)='Escalas y puntajes'!$D$6,0.5,0)</f>
        <v>0</v>
      </c>
    </row>
    <row r="32" spans="2:16" ht="15" customHeight="1">
      <c r="N32" s="117" t="s">
        <v>230</v>
      </c>
      <c r="O32" s="118"/>
      <c r="P32" s="78">
        <f>IF(LARGE(M23:M27,3)&gt;='Escalas y puntajes'!$D$5,1,0)  +  IF(LARGE(M23:M27,4)&gt;='Escalas y puntajes'!$D$5,1,0)+  IF(LARGE(M23:M27,5)&gt;='Escalas y puntajes'!$D$5,1,0)</f>
        <v>0</v>
      </c>
    </row>
    <row r="33" spans="9:16" ht="15.75">
      <c r="N33" s="119" t="s">
        <v>105</v>
      </c>
      <c r="O33" s="120"/>
      <c r="P33" s="79">
        <f>+P30+P31+P32</f>
        <v>0</v>
      </c>
    </row>
    <row r="34" spans="9:16">
      <c r="K34" s="45"/>
    </row>
    <row r="35" spans="9:16">
      <c r="K35" s="45"/>
    </row>
    <row r="37" spans="9:16">
      <c r="I37" s="88"/>
      <c r="J37" s="89"/>
    </row>
  </sheetData>
  <sheetProtection algorithmName="SHA-512" hashValue="eOLNbQpUnF24L6C5/IOGeu5kMa1Ny1jSXGbZphabCzQquMvhKejmRbKw13zk/iaPt5Fk/iJBMv85FW1EsEFbpg==" saltValue="Wx0MlXKU+Ac3Ogb3hgg7bA==" spinCount="100000" sheet="1" formatCells="0" formatRows="0"/>
  <mergeCells count="23">
    <mergeCell ref="N30:O30"/>
    <mergeCell ref="N31:O31"/>
    <mergeCell ref="N32:O32"/>
    <mergeCell ref="N33:O33"/>
    <mergeCell ref="L21:N21"/>
    <mergeCell ref="N23:P23"/>
    <mergeCell ref="N29:O29"/>
    <mergeCell ref="N24:P24"/>
    <mergeCell ref="N25:P25"/>
    <mergeCell ref="N26:P26"/>
    <mergeCell ref="N27:P27"/>
    <mergeCell ref="N19:O19"/>
    <mergeCell ref="C4:I4"/>
    <mergeCell ref="L7:N7"/>
    <mergeCell ref="N9:P9"/>
    <mergeCell ref="N10:P10"/>
    <mergeCell ref="N11:P11"/>
    <mergeCell ref="N12:P12"/>
    <mergeCell ref="N13:P13"/>
    <mergeCell ref="N15:O15"/>
    <mergeCell ref="N16:O16"/>
    <mergeCell ref="N17:O17"/>
    <mergeCell ref="N18:O18"/>
  </mergeCells>
  <phoneticPr fontId="33" type="noConversion"/>
  <conditionalFormatting sqref="L9:L13">
    <cfRule type="containsText" dxfId="111" priority="8" operator="containsText" text="Excelente">
      <formula>NOT(ISERROR(SEARCH("Excelente",L9)))</formula>
    </cfRule>
    <cfRule type="containsText" dxfId="110" priority="9" operator="containsText" text="Invalida">
      <formula>NOT(ISERROR(SEARCH("Invalida",L9)))</formula>
    </cfRule>
    <cfRule type="containsText" dxfId="109" priority="10" operator="containsText" text="Repetida">
      <formula>NOT(ISERROR(SEARCH("Repetida",L9)))</formula>
    </cfRule>
    <cfRule type="containsText" dxfId="108" priority="11" operator="containsText" text="Regular">
      <formula>NOT(ISERROR(SEARCH("Regular",L9)))</formula>
    </cfRule>
    <cfRule type="containsText" dxfId="107" priority="12" operator="containsText" text="Buena.">
      <formula>NOT(ISERROR(SEARCH("Buena.",L9)))</formula>
    </cfRule>
    <cfRule type="containsText" dxfId="106" priority="13" operator="containsText" text="Muy buena">
      <formula>NOT(ISERROR(SEARCH("Muy buena",L9)))</formula>
    </cfRule>
    <cfRule type="containsText" dxfId="105" priority="14" operator="containsText" text="No aporta">
      <formula>NOT(ISERROR(SEARCH("No aporta",L9)))</formula>
    </cfRule>
  </conditionalFormatting>
  <conditionalFormatting sqref="L23:L27">
    <cfRule type="containsText" dxfId="104" priority="1" operator="containsText" text="Excelente">
      <formula>NOT(ISERROR(SEARCH("Excelente",L23)))</formula>
    </cfRule>
    <cfRule type="containsText" dxfId="103" priority="2" operator="containsText" text="Invalida">
      <formula>NOT(ISERROR(SEARCH("Invalida",L23)))</formula>
    </cfRule>
    <cfRule type="containsText" dxfId="102" priority="3" operator="containsText" text="Repetida">
      <formula>NOT(ISERROR(SEARCH("Repetida",L23)))</formula>
    </cfRule>
    <cfRule type="containsText" dxfId="101" priority="4" operator="containsText" text="Regular">
      <formula>NOT(ISERROR(SEARCH("Regular",L23)))</formula>
    </cfRule>
    <cfRule type="containsText" dxfId="100" priority="5" operator="containsText" text="Buena.">
      <formula>NOT(ISERROR(SEARCH("Buena.",L23)))</formula>
    </cfRule>
    <cfRule type="containsText" dxfId="99" priority="6" operator="containsText" text="Muy buena">
      <formula>NOT(ISERROR(SEARCH("Muy buena",L23)))</formula>
    </cfRule>
    <cfRule type="containsText" dxfId="98" priority="7" operator="containsText" text="No aporta">
      <formula>NOT(ISERROR(SEARCH("No aporta",L23)))</formula>
    </cfRule>
  </conditionalFormatting>
  <dataValidations disablePrompts="1" count="1">
    <dataValidation type="list" allowBlank="1" showInputMessage="1" showErrorMessage="1" sqref="L9:L13 L23:L27" xr:uid="{BEB5182A-6509-454F-A93C-1D0E43286BDB}">
      <formula1>Escala</formula1>
    </dataValidation>
  </dataValidations>
  <pageMargins left="0.7" right="0.7" top="0.75" bottom="0.75" header="0.3" footer="0.3"/>
  <pageSetup paperSize="146" orientation="portrait" r:id="rId1"/>
  <drawing r:id="rId2"/>
  <legacyDrawing r:id="rId3"/>
  <tableParts count="2">
    <tablePart r:id="rId4"/>
    <tablePart r:id="rId5"/>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FA91F-DA87-4BE4-B23F-E1F208CAFDE2}">
  <sheetPr>
    <tabColor rgb="FFFFC000"/>
  </sheetPr>
  <dimension ref="B1:P50"/>
  <sheetViews>
    <sheetView showGridLines="0" topLeftCell="A6" zoomScale="70" zoomScaleNormal="70" workbookViewId="0">
      <selection activeCell="E31" sqref="E31"/>
    </sheetView>
  </sheetViews>
  <sheetFormatPr baseColWidth="10" defaultColWidth="11.5703125" defaultRowHeight="14.25"/>
  <cols>
    <col min="1" max="1" width="11.5703125" style="45"/>
    <col min="2" max="2" width="20.7109375" style="45" bestFit="1" customWidth="1"/>
    <col min="3" max="3" width="59" style="45" customWidth="1"/>
    <col min="4" max="4" width="12.28515625" style="45" bestFit="1" customWidth="1"/>
    <col min="5" max="5" width="59" style="45" customWidth="1"/>
    <col min="6" max="6" width="59" style="46" customWidth="1"/>
    <col min="7" max="10" width="59" style="45" customWidth="1"/>
    <col min="11" max="11" width="14.5703125" style="47" customWidth="1"/>
    <col min="12" max="12" width="15" style="45" hidden="1" customWidth="1"/>
    <col min="13" max="13" width="7.85546875" style="45" hidden="1" customWidth="1"/>
    <col min="14" max="14" width="45.42578125" style="45" hidden="1" customWidth="1"/>
    <col min="15" max="15" width="13.7109375" style="45" hidden="1" customWidth="1"/>
    <col min="16" max="16" width="11.28515625" style="45" hidden="1" customWidth="1"/>
    <col min="17" max="18" width="11.5703125" style="45" customWidth="1"/>
    <col min="19" max="19" width="3.85546875" style="45" customWidth="1"/>
    <col min="20" max="16384" width="11.5703125" style="45"/>
  </cols>
  <sheetData>
    <row r="1" spans="2:16">
      <c r="K1" s="45"/>
    </row>
    <row r="2" spans="2:16" ht="15">
      <c r="N2" s="48"/>
    </row>
    <row r="3" spans="2:16" ht="20.25">
      <c r="C3" s="49" t="s">
        <v>0</v>
      </c>
      <c r="D3" s="49"/>
      <c r="E3" s="49"/>
      <c r="F3" s="50"/>
      <c r="G3" s="50"/>
      <c r="H3" s="50"/>
      <c r="I3" s="50"/>
      <c r="J3" s="51"/>
      <c r="K3" s="52"/>
      <c r="N3" s="48"/>
    </row>
    <row r="4" spans="2:16" ht="20.25">
      <c r="B4" s="53"/>
      <c r="C4" s="116" t="s">
        <v>223</v>
      </c>
      <c r="D4" s="116"/>
      <c r="E4" s="116"/>
      <c r="F4" s="116"/>
      <c r="G4" s="116"/>
      <c r="H4" s="116"/>
      <c r="I4" s="116"/>
      <c r="J4" s="51"/>
      <c r="K4" s="52"/>
      <c r="N4" s="48"/>
    </row>
    <row r="5" spans="2:16" ht="20.25">
      <c r="B5" s="53"/>
      <c r="C5" s="53" t="s">
        <v>113</v>
      </c>
      <c r="D5" s="53"/>
      <c r="E5" s="53"/>
      <c r="F5" s="53"/>
      <c r="G5" s="53"/>
      <c r="H5" s="54"/>
      <c r="I5" s="54"/>
      <c r="J5" s="51"/>
      <c r="K5" s="52"/>
      <c r="N5" s="48"/>
    </row>
    <row r="6" spans="2:16" ht="20.25">
      <c r="B6" s="53"/>
      <c r="C6" s="53"/>
      <c r="D6" s="53"/>
      <c r="E6" s="53"/>
      <c r="F6" s="53"/>
      <c r="G6" s="53"/>
      <c r="J6" s="55"/>
    </row>
    <row r="7" spans="2:16" ht="30">
      <c r="B7" s="56"/>
      <c r="C7" s="57"/>
      <c r="I7" s="58"/>
      <c r="J7" s="59" t="s">
        <v>150</v>
      </c>
      <c r="K7" s="60"/>
      <c r="L7" s="114" t="s">
        <v>28</v>
      </c>
      <c r="M7" s="114"/>
      <c r="N7" s="115"/>
      <c r="O7" s="40" t="s">
        <v>222</v>
      </c>
      <c r="P7" s="40" t="s">
        <v>107</v>
      </c>
    </row>
    <row r="8" spans="2:16" ht="15.75">
      <c r="B8" s="61" t="s">
        <v>112</v>
      </c>
      <c r="C8" s="62" t="s">
        <v>235</v>
      </c>
      <c r="D8" s="61" t="s">
        <v>74</v>
      </c>
      <c r="E8" s="61" t="s">
        <v>224</v>
      </c>
      <c r="F8" s="61" t="s">
        <v>234</v>
      </c>
      <c r="G8" s="61" t="s">
        <v>226</v>
      </c>
      <c r="H8" s="61" t="s">
        <v>227</v>
      </c>
      <c r="I8" s="61" t="s">
        <v>116</v>
      </c>
      <c r="J8" s="61" t="s">
        <v>228</v>
      </c>
      <c r="K8" s="58"/>
      <c r="L8" s="41" t="s">
        <v>102</v>
      </c>
      <c r="M8" s="42" t="s">
        <v>37</v>
      </c>
      <c r="N8" s="43" t="s">
        <v>103</v>
      </c>
      <c r="O8" s="44">
        <f>INDEX(Tabla14[],MATCH(B10,Tabla14[Código],0),5)</f>
        <v>5</v>
      </c>
      <c r="P8" s="44">
        <f>+(COUNTIF(L9:L13,"Excelente"))+(COUNTIF(L9:L13,"MUY BUENA"))+(COUNTIF(L9:L13,"BUENA."))+(COUNTIF(L9:L13,"REGULAR"))+(COUNTIF(L9:L13,"No aporta"))</f>
        <v>0</v>
      </c>
    </row>
    <row r="9" spans="2:16" ht="38.25">
      <c r="B9" s="63"/>
      <c r="C9" s="64" t="s">
        <v>145</v>
      </c>
      <c r="D9" s="65" t="s">
        <v>130</v>
      </c>
      <c r="E9" s="66" t="s">
        <v>236</v>
      </c>
      <c r="F9" s="34"/>
      <c r="G9" s="35"/>
      <c r="H9" s="36"/>
      <c r="I9" s="36"/>
      <c r="J9" s="37"/>
      <c r="K9" s="68"/>
      <c r="L9" s="38" t="s">
        <v>40</v>
      </c>
      <c r="M9" s="39">
        <f t="shared" ref="M9:M13" si="0">VLOOKUP(L9,Escala_valor,2,FALSE)</f>
        <v>0</v>
      </c>
      <c r="N9" s="113"/>
      <c r="O9" s="113"/>
      <c r="P9" s="113"/>
    </row>
    <row r="10" spans="2:16" ht="23.25">
      <c r="B10" s="69" t="s">
        <v>86</v>
      </c>
      <c r="C10" s="70"/>
      <c r="D10" s="65" t="s">
        <v>131</v>
      </c>
      <c r="E10" s="71"/>
      <c r="F10" s="26"/>
      <c r="G10" s="27"/>
      <c r="H10" s="28"/>
      <c r="I10" s="28"/>
      <c r="J10" s="29"/>
      <c r="K10" s="68"/>
      <c r="L10" s="38" t="s">
        <v>40</v>
      </c>
      <c r="M10" s="39">
        <f t="shared" si="0"/>
        <v>0</v>
      </c>
      <c r="N10" s="113"/>
      <c r="O10" s="113"/>
      <c r="P10" s="113"/>
    </row>
    <row r="11" spans="2:16" ht="15">
      <c r="B11" s="63"/>
      <c r="C11" s="70"/>
      <c r="D11" s="65" t="s">
        <v>132</v>
      </c>
      <c r="E11" s="71"/>
      <c r="F11" s="26"/>
      <c r="G11" s="27"/>
      <c r="H11" s="28"/>
      <c r="I11" s="28"/>
      <c r="J11" s="29"/>
      <c r="K11" s="45"/>
      <c r="L11" s="38" t="s">
        <v>40</v>
      </c>
      <c r="M11" s="39">
        <f t="shared" si="0"/>
        <v>0</v>
      </c>
      <c r="N11" s="113"/>
      <c r="O11" s="113"/>
      <c r="P11" s="113"/>
    </row>
    <row r="12" spans="2:16" ht="15">
      <c r="B12" s="63"/>
      <c r="C12" s="70"/>
      <c r="D12" s="65" t="s">
        <v>133</v>
      </c>
      <c r="E12" s="71"/>
      <c r="F12" s="26"/>
      <c r="G12" s="27"/>
      <c r="H12" s="25"/>
      <c r="I12" s="25"/>
      <c r="J12" s="29"/>
      <c r="K12" s="45"/>
      <c r="L12" s="38" t="s">
        <v>40</v>
      </c>
      <c r="M12" s="39">
        <f t="shared" si="0"/>
        <v>0</v>
      </c>
      <c r="N12" s="113"/>
      <c r="O12" s="113"/>
      <c r="P12" s="113"/>
    </row>
    <row r="13" spans="2:16" ht="15">
      <c r="B13" s="63"/>
      <c r="C13" s="72"/>
      <c r="D13" s="65" t="s">
        <v>134</v>
      </c>
      <c r="E13" s="73"/>
      <c r="F13" s="30"/>
      <c r="G13" s="31"/>
      <c r="H13" s="32"/>
      <c r="I13" s="32"/>
      <c r="J13" s="33"/>
      <c r="K13" s="45"/>
      <c r="L13" s="38" t="s">
        <v>40</v>
      </c>
      <c r="M13" s="39">
        <f t="shared" si="0"/>
        <v>0</v>
      </c>
      <c r="N13" s="113"/>
      <c r="O13" s="113"/>
      <c r="P13" s="113"/>
    </row>
    <row r="14" spans="2:16">
      <c r="N14" s="74"/>
    </row>
    <row r="15" spans="2:16" ht="15.75">
      <c r="N15" s="121" t="s">
        <v>221</v>
      </c>
      <c r="O15" s="122"/>
      <c r="P15" s="75" t="s">
        <v>220</v>
      </c>
    </row>
    <row r="16" spans="2:16" ht="15" customHeight="1">
      <c r="N16" s="117" t="s">
        <v>108</v>
      </c>
      <c r="O16" s="118"/>
      <c r="P16" s="76">
        <f>IF(COUNTIF(L9:L13,"Excelente")&gt;=2,O8,IF(LARGE(M9:M13,1)&lt;&gt;LARGE(M9:M13,2),(LARGE(M9:M13,1)*(O8/2)+(LARGE(M9:M13,2)*(O8/2))),IF(LARGE(M9:M13,1)=LARGE(M9:M13,2),(LARGE(M9:M13,1)*(O8)))))</f>
        <v>0</v>
      </c>
    </row>
    <row r="17" spans="2:16" ht="15">
      <c r="N17" s="117" t="s">
        <v>106</v>
      </c>
      <c r="O17" s="118"/>
      <c r="P17" s="77">
        <f>IF(LARGE(M9:M13,3)=  'Escalas y puntajes'!$D$6,0.5,0)  +  IF(LARGE(M9:M13,4)=     'Escalas y puntajes'!$D$6,0.5,0) +  IF(LARGE(M9:M13,5)='Escalas y puntajes'!$D$6,0.5,0)</f>
        <v>0</v>
      </c>
    </row>
    <row r="18" spans="2:16" ht="15" customHeight="1">
      <c r="N18" s="117" t="s">
        <v>230</v>
      </c>
      <c r="O18" s="118"/>
      <c r="P18" s="78">
        <f>IF(LARGE(M9:M13,3)&gt;='Escalas y puntajes'!$D$5,1,0)  +  IF(LARGE(M9:M13,4)&gt;='Escalas y puntajes'!$D$5,1,0)+  IF(LARGE(M9:M13,5)&gt;='Escalas y puntajes'!$D$5,1,0)</f>
        <v>0</v>
      </c>
    </row>
    <row r="19" spans="2:16" ht="15.75">
      <c r="N19" s="119" t="s">
        <v>105</v>
      </c>
      <c r="O19" s="120"/>
      <c r="P19" s="79">
        <f>+P16+P17+P18</f>
        <v>0</v>
      </c>
    </row>
    <row r="20" spans="2:16">
      <c r="K20" s="45"/>
    </row>
    <row r="21" spans="2:16" ht="30">
      <c r="B21" s="56"/>
      <c r="C21" s="57"/>
      <c r="I21" s="58"/>
      <c r="J21" s="59" t="s">
        <v>150</v>
      </c>
      <c r="K21" s="60"/>
      <c r="L21" s="114" t="s">
        <v>28</v>
      </c>
      <c r="M21" s="114"/>
      <c r="N21" s="115"/>
      <c r="O21" s="40" t="s">
        <v>222</v>
      </c>
      <c r="P21" s="40" t="s">
        <v>107</v>
      </c>
    </row>
    <row r="22" spans="2:16" ht="15.75">
      <c r="B22" s="61" t="s">
        <v>112</v>
      </c>
      <c r="C22" s="62" t="s">
        <v>235</v>
      </c>
      <c r="D22" s="61" t="s">
        <v>74</v>
      </c>
      <c r="E22" s="61" t="s">
        <v>224</v>
      </c>
      <c r="F22" s="61" t="s">
        <v>234</v>
      </c>
      <c r="G22" s="61" t="s">
        <v>226</v>
      </c>
      <c r="H22" s="61" t="s">
        <v>227</v>
      </c>
      <c r="I22" s="61" t="s">
        <v>116</v>
      </c>
      <c r="J22" s="61" t="s">
        <v>228</v>
      </c>
      <c r="K22" s="58"/>
      <c r="L22" s="41" t="s">
        <v>102</v>
      </c>
      <c r="M22" s="42" t="s">
        <v>37</v>
      </c>
      <c r="N22" s="43" t="s">
        <v>103</v>
      </c>
      <c r="O22" s="44">
        <f>INDEX(Tabla14[],MATCH(B24,Tabla14[Código],0),5)</f>
        <v>5</v>
      </c>
      <c r="P22" s="44">
        <f>+(COUNTIF(L23:L27,"Excelente"))+(COUNTIF(L23:L27,"MUY BUENA"))+(COUNTIF(L23:L27,"BUENA."))+(COUNTIF(L23:L27,"REGULAR"))+(COUNTIF(L23:L27,"No aporta"))</f>
        <v>0</v>
      </c>
    </row>
    <row r="23" spans="2:16" ht="51">
      <c r="B23" s="63"/>
      <c r="C23" s="64" t="s">
        <v>146</v>
      </c>
      <c r="D23" s="65" t="s">
        <v>135</v>
      </c>
      <c r="E23" s="66" t="s">
        <v>237</v>
      </c>
      <c r="F23" s="34"/>
      <c r="G23" s="35"/>
      <c r="H23" s="36"/>
      <c r="I23" s="36"/>
      <c r="J23" s="37"/>
      <c r="K23" s="68"/>
      <c r="L23" s="38" t="s">
        <v>40</v>
      </c>
      <c r="M23" s="39">
        <f t="shared" ref="M23:M27" si="1">VLOOKUP(L23,Escala_valor,2,FALSE)</f>
        <v>0</v>
      </c>
      <c r="N23" s="113"/>
      <c r="O23" s="113"/>
      <c r="P23" s="113"/>
    </row>
    <row r="24" spans="2:16" ht="23.25">
      <c r="B24" s="69" t="s">
        <v>87</v>
      </c>
      <c r="C24" s="70"/>
      <c r="D24" s="65" t="s">
        <v>136</v>
      </c>
      <c r="E24" s="71"/>
      <c r="F24" s="26"/>
      <c r="G24" s="27"/>
      <c r="H24" s="28"/>
      <c r="I24" s="28"/>
      <c r="J24" s="29"/>
      <c r="K24" s="68"/>
      <c r="L24" s="38" t="s">
        <v>40</v>
      </c>
      <c r="M24" s="39">
        <f t="shared" si="1"/>
        <v>0</v>
      </c>
      <c r="N24" s="113"/>
      <c r="O24" s="113"/>
      <c r="P24" s="113"/>
    </row>
    <row r="25" spans="2:16" ht="15">
      <c r="B25" s="63"/>
      <c r="C25" s="70"/>
      <c r="D25" s="65" t="s">
        <v>137</v>
      </c>
      <c r="E25" s="71"/>
      <c r="F25" s="26"/>
      <c r="G25" s="27"/>
      <c r="H25" s="28"/>
      <c r="I25" s="28"/>
      <c r="J25" s="29"/>
      <c r="K25" s="45"/>
      <c r="L25" s="38" t="s">
        <v>40</v>
      </c>
      <c r="M25" s="39">
        <f t="shared" si="1"/>
        <v>0</v>
      </c>
      <c r="N25" s="113"/>
      <c r="O25" s="113"/>
      <c r="P25" s="113"/>
    </row>
    <row r="26" spans="2:16" ht="15">
      <c r="B26" s="63"/>
      <c r="C26" s="70"/>
      <c r="D26" s="65" t="s">
        <v>138</v>
      </c>
      <c r="E26" s="71"/>
      <c r="F26" s="26"/>
      <c r="G26" s="27"/>
      <c r="H26" s="25"/>
      <c r="I26" s="25"/>
      <c r="J26" s="29"/>
      <c r="K26" s="45"/>
      <c r="L26" s="38" t="s">
        <v>40</v>
      </c>
      <c r="M26" s="39">
        <f t="shared" si="1"/>
        <v>0</v>
      </c>
      <c r="N26" s="113"/>
      <c r="O26" s="113"/>
      <c r="P26" s="113"/>
    </row>
    <row r="27" spans="2:16" ht="15">
      <c r="B27" s="63"/>
      <c r="C27" s="72"/>
      <c r="D27" s="65" t="s">
        <v>139</v>
      </c>
      <c r="E27" s="73"/>
      <c r="F27" s="30"/>
      <c r="G27" s="31"/>
      <c r="H27" s="32"/>
      <c r="I27" s="32"/>
      <c r="J27" s="33"/>
      <c r="K27" s="45"/>
      <c r="L27" s="38" t="s">
        <v>40</v>
      </c>
      <c r="M27" s="39">
        <f t="shared" si="1"/>
        <v>0</v>
      </c>
      <c r="N27" s="113"/>
      <c r="O27" s="113"/>
      <c r="P27" s="113"/>
    </row>
    <row r="28" spans="2:16">
      <c r="N28" s="74"/>
    </row>
    <row r="29" spans="2:16" ht="15.75">
      <c r="N29" s="121" t="s">
        <v>221</v>
      </c>
      <c r="O29" s="122"/>
      <c r="P29" s="75" t="s">
        <v>220</v>
      </c>
    </row>
    <row r="30" spans="2:16" ht="15" customHeight="1">
      <c r="N30" s="117" t="s">
        <v>108</v>
      </c>
      <c r="O30" s="118"/>
      <c r="P30" s="76">
        <f>IF(COUNTIF(L23:L27,"Excelente")&gt;=2,O22,IF(LARGE(M23:M27,1)&lt;&gt;LARGE(M23:M27,2),(LARGE(M23:M27,1)*(O22/2)+(LARGE(M23:M27,2)*(O22/2))),IF(LARGE(M23:M27,1)=LARGE(M23:M27,2),(LARGE(M23:M27,1)*(O22)))))</f>
        <v>0</v>
      </c>
    </row>
    <row r="31" spans="2:16" ht="15">
      <c r="N31" s="117" t="s">
        <v>106</v>
      </c>
      <c r="O31" s="118"/>
      <c r="P31" s="77">
        <f>IF(LARGE(M23:M27,3)=  'Escalas y puntajes'!$D$6,0.5,0)  +  IF(LARGE(M23:M27,4)=     'Escalas y puntajes'!$D$6,0.5,0) +  IF(LARGE(M23:M27,5)='Escalas y puntajes'!$D$6,0.5,0)</f>
        <v>0</v>
      </c>
    </row>
    <row r="32" spans="2:16" ht="15" customHeight="1">
      <c r="N32" s="117" t="s">
        <v>230</v>
      </c>
      <c r="O32" s="118"/>
      <c r="P32" s="78">
        <f>IF(LARGE(M23:M27,3)&gt;='Escalas y puntajes'!$D$5,1,0)  +  IF(LARGE(M23:M27,4)&gt;='Escalas y puntajes'!$D$5,1,0)+  IF(LARGE(M23:M27,5)&gt;='Escalas y puntajes'!$D$5,1,0)</f>
        <v>0</v>
      </c>
    </row>
    <row r="33" spans="2:16" ht="15.75">
      <c r="N33" s="119" t="s">
        <v>105</v>
      </c>
      <c r="O33" s="120"/>
      <c r="P33" s="79">
        <f>+P30+P31+P32</f>
        <v>0</v>
      </c>
    </row>
    <row r="34" spans="2:16">
      <c r="K34" s="45"/>
    </row>
    <row r="35" spans="2:16">
      <c r="K35" s="45"/>
    </row>
    <row r="36" spans="2:16" ht="30">
      <c r="B36" s="56"/>
      <c r="C36" s="57"/>
      <c r="I36" s="58"/>
      <c r="J36" s="59" t="s">
        <v>150</v>
      </c>
      <c r="K36" s="60"/>
      <c r="L36" s="114" t="s">
        <v>28</v>
      </c>
      <c r="M36" s="114"/>
      <c r="N36" s="115"/>
      <c r="O36" s="40" t="s">
        <v>222</v>
      </c>
      <c r="P36" s="40" t="s">
        <v>107</v>
      </c>
    </row>
    <row r="37" spans="2:16" ht="15.75">
      <c r="B37" s="61" t="s">
        <v>112</v>
      </c>
      <c r="C37" s="62" t="s">
        <v>235</v>
      </c>
      <c r="D37" s="61" t="s">
        <v>74</v>
      </c>
      <c r="E37" s="61" t="s">
        <v>224</v>
      </c>
      <c r="F37" s="61" t="s">
        <v>234</v>
      </c>
      <c r="G37" s="61" t="s">
        <v>226</v>
      </c>
      <c r="H37" s="61" t="s">
        <v>227</v>
      </c>
      <c r="I37" s="61" t="s">
        <v>116</v>
      </c>
      <c r="J37" s="61" t="s">
        <v>228</v>
      </c>
      <c r="K37" s="58"/>
      <c r="L37" s="41" t="s">
        <v>102</v>
      </c>
      <c r="M37" s="42" t="s">
        <v>37</v>
      </c>
      <c r="N37" s="43" t="s">
        <v>103</v>
      </c>
      <c r="O37" s="44">
        <f>INDEX(Tabla14[],MATCH(B39,Tabla14[Código],0),5)</f>
        <v>5</v>
      </c>
      <c r="P37" s="44">
        <f>+(COUNTIF(L38:L42,"Excelente"))+(COUNTIF(L38:L42,"MUY BUENA"))+(COUNTIF(L38:L42,"BUENA."))+(COUNTIF(L38:L42,"REGULAR"))+(COUNTIF(L38:L42,"No aporta"))</f>
        <v>0</v>
      </c>
    </row>
    <row r="38" spans="2:16" ht="38.25">
      <c r="B38" s="63"/>
      <c r="C38" s="64" t="s">
        <v>147</v>
      </c>
      <c r="D38" s="65" t="s">
        <v>140</v>
      </c>
      <c r="E38" s="66" t="s">
        <v>238</v>
      </c>
      <c r="F38" s="34"/>
      <c r="G38" s="35"/>
      <c r="H38" s="36"/>
      <c r="I38" s="36"/>
      <c r="J38" s="37"/>
      <c r="K38" s="68"/>
      <c r="L38" s="38" t="s">
        <v>40</v>
      </c>
      <c r="M38" s="39">
        <f t="shared" ref="M38:M42" si="2">VLOOKUP(L38,Escala_valor,2,FALSE)</f>
        <v>0</v>
      </c>
      <c r="N38" s="113"/>
      <c r="O38" s="113"/>
      <c r="P38" s="113"/>
    </row>
    <row r="39" spans="2:16" ht="23.25">
      <c r="B39" s="69" t="s">
        <v>88</v>
      </c>
      <c r="C39" s="70"/>
      <c r="D39" s="65" t="s">
        <v>141</v>
      </c>
      <c r="E39" s="71"/>
      <c r="F39" s="26"/>
      <c r="G39" s="27"/>
      <c r="H39" s="28"/>
      <c r="I39" s="28"/>
      <c r="J39" s="29"/>
      <c r="K39" s="68"/>
      <c r="L39" s="38" t="s">
        <v>40</v>
      </c>
      <c r="M39" s="39">
        <f t="shared" si="2"/>
        <v>0</v>
      </c>
      <c r="N39" s="113"/>
      <c r="O39" s="113"/>
      <c r="P39" s="113"/>
    </row>
    <row r="40" spans="2:16" ht="15">
      <c r="B40" s="63"/>
      <c r="C40" s="70"/>
      <c r="D40" s="65" t="s">
        <v>142</v>
      </c>
      <c r="E40" s="71"/>
      <c r="F40" s="26"/>
      <c r="G40" s="27"/>
      <c r="H40" s="28"/>
      <c r="I40" s="28"/>
      <c r="J40" s="29"/>
      <c r="K40" s="45"/>
      <c r="L40" s="38" t="s">
        <v>40</v>
      </c>
      <c r="M40" s="39">
        <f t="shared" si="2"/>
        <v>0</v>
      </c>
      <c r="N40" s="113"/>
      <c r="O40" s="113"/>
      <c r="P40" s="113"/>
    </row>
    <row r="41" spans="2:16" ht="15">
      <c r="B41" s="63"/>
      <c r="C41" s="70"/>
      <c r="D41" s="65" t="s">
        <v>143</v>
      </c>
      <c r="E41" s="71"/>
      <c r="F41" s="26"/>
      <c r="G41" s="27"/>
      <c r="H41" s="25"/>
      <c r="I41" s="25"/>
      <c r="J41" s="29"/>
      <c r="K41" s="45"/>
      <c r="L41" s="38" t="s">
        <v>40</v>
      </c>
      <c r="M41" s="39">
        <f t="shared" si="2"/>
        <v>0</v>
      </c>
      <c r="N41" s="113"/>
      <c r="O41" s="113"/>
      <c r="P41" s="113"/>
    </row>
    <row r="42" spans="2:16" ht="15">
      <c r="B42" s="63"/>
      <c r="C42" s="72"/>
      <c r="D42" s="65" t="s">
        <v>144</v>
      </c>
      <c r="E42" s="73"/>
      <c r="F42" s="30"/>
      <c r="G42" s="31"/>
      <c r="H42" s="32"/>
      <c r="I42" s="32"/>
      <c r="J42" s="33"/>
      <c r="K42" s="45"/>
      <c r="L42" s="38" t="s">
        <v>40</v>
      </c>
      <c r="M42" s="39">
        <f t="shared" si="2"/>
        <v>0</v>
      </c>
      <c r="N42" s="113"/>
      <c r="O42" s="113"/>
      <c r="P42" s="113"/>
    </row>
    <row r="43" spans="2:16">
      <c r="N43" s="74"/>
    </row>
    <row r="44" spans="2:16" ht="15.75">
      <c r="N44" s="121" t="s">
        <v>221</v>
      </c>
      <c r="O44" s="122"/>
      <c r="P44" s="75" t="s">
        <v>220</v>
      </c>
    </row>
    <row r="45" spans="2:16" ht="15">
      <c r="N45" s="117" t="s">
        <v>108</v>
      </c>
      <c r="O45" s="118"/>
      <c r="P45" s="76">
        <f>IF(COUNTIF(L38:L42,"Excelente")&gt;=2,O37,IF(LARGE(M38:M42,1)&lt;&gt;LARGE(M38:M42,2),(LARGE(M38:M42,1)*(O37/2)+(LARGE(M38:M42,2)*(O37/2))),IF(LARGE(M38:M42,1)=LARGE(M38:M42,2),(LARGE(M38:M42,1)*(O37)))))</f>
        <v>0</v>
      </c>
    </row>
    <row r="46" spans="2:16" ht="15">
      <c r="N46" s="117" t="s">
        <v>106</v>
      </c>
      <c r="O46" s="118"/>
      <c r="P46" s="77">
        <f>IF(LARGE(M38:M42,3)=  'Escalas y puntajes'!$D$6,0.5,0)  +  IF(LARGE(M38:M42,4)=     'Escalas y puntajes'!$D$6,0.5,0) +  IF(LARGE(M38:M42,5)='Escalas y puntajes'!$D$6,0.5,0)</f>
        <v>0</v>
      </c>
    </row>
    <row r="47" spans="2:16" ht="15">
      <c r="N47" s="117" t="s">
        <v>230</v>
      </c>
      <c r="O47" s="118"/>
      <c r="P47" s="78">
        <f>IF(LARGE(M38:M42,3)&gt;='Escalas y puntajes'!$D$5,1,0)  +  IF(LARGE(M38:M42,4)&gt;='Escalas y puntajes'!$D$5,1,0)+  IF(LARGE(M38:M42,5)&gt;='Escalas y puntajes'!$D$5,1,0)</f>
        <v>0</v>
      </c>
    </row>
    <row r="48" spans="2:16" ht="15.75">
      <c r="N48" s="119" t="s">
        <v>105</v>
      </c>
      <c r="O48" s="120"/>
      <c r="P48" s="79">
        <f>+P45+P46+P47</f>
        <v>0</v>
      </c>
    </row>
    <row r="49" spans="11:11">
      <c r="K49" s="45"/>
    </row>
    <row r="50" spans="11:11">
      <c r="K50" s="45"/>
    </row>
  </sheetData>
  <sheetProtection algorithmName="SHA-512" hashValue="jmzDytBkEkwFd1BPBubP3x9pz6Z5WAQVVojGAmkaZcQZbTG+jypU5yAyb/LJPeF/yhLMV7F6z4dEE/+YKpQ5Fw==" saltValue="tHE9TGfSCGKwzgnceIlF4w==" spinCount="100000" sheet="1" formatCells="0" formatRows="0"/>
  <mergeCells count="34">
    <mergeCell ref="N45:O45"/>
    <mergeCell ref="N46:O46"/>
    <mergeCell ref="N47:O47"/>
    <mergeCell ref="N48:O48"/>
    <mergeCell ref="N38:P38"/>
    <mergeCell ref="N39:P39"/>
    <mergeCell ref="N40:P40"/>
    <mergeCell ref="N41:P41"/>
    <mergeCell ref="N42:P42"/>
    <mergeCell ref="N44:O44"/>
    <mergeCell ref="L36:N36"/>
    <mergeCell ref="L21:N21"/>
    <mergeCell ref="N23:P23"/>
    <mergeCell ref="N24:P24"/>
    <mergeCell ref="N25:P25"/>
    <mergeCell ref="N26:P26"/>
    <mergeCell ref="N27:P27"/>
    <mergeCell ref="N29:O29"/>
    <mergeCell ref="N30:O30"/>
    <mergeCell ref="N31:O31"/>
    <mergeCell ref="N32:O32"/>
    <mergeCell ref="N33:O33"/>
    <mergeCell ref="N19:O19"/>
    <mergeCell ref="C4:I4"/>
    <mergeCell ref="L7:N7"/>
    <mergeCell ref="N9:P9"/>
    <mergeCell ref="N10:P10"/>
    <mergeCell ref="N11:P11"/>
    <mergeCell ref="N12:P12"/>
    <mergeCell ref="N13:P13"/>
    <mergeCell ref="N15:O15"/>
    <mergeCell ref="N16:O16"/>
    <mergeCell ref="N17:O17"/>
    <mergeCell ref="N18:O18"/>
  </mergeCells>
  <phoneticPr fontId="33" type="noConversion"/>
  <conditionalFormatting sqref="L9:L13">
    <cfRule type="containsText" dxfId="97" priority="18" operator="containsText" text="Excelente">
      <formula>NOT(ISERROR(SEARCH("Excelente",L9)))</formula>
    </cfRule>
    <cfRule type="containsText" dxfId="96" priority="19" operator="containsText" text="Invalida">
      <formula>NOT(ISERROR(SEARCH("Invalida",L9)))</formula>
    </cfRule>
    <cfRule type="containsText" dxfId="95" priority="20" operator="containsText" text="Repetida">
      <formula>NOT(ISERROR(SEARCH("Repetida",L9)))</formula>
    </cfRule>
    <cfRule type="containsText" dxfId="94" priority="21" operator="containsText" text="Regular">
      <formula>NOT(ISERROR(SEARCH("Regular",L9)))</formula>
    </cfRule>
    <cfRule type="containsText" dxfId="93" priority="22" operator="containsText" text="Buena.">
      <formula>NOT(ISERROR(SEARCH("Buena.",L9)))</formula>
    </cfRule>
    <cfRule type="containsText" dxfId="92" priority="23" operator="containsText" text="Muy buena">
      <formula>NOT(ISERROR(SEARCH("Muy buena",L9)))</formula>
    </cfRule>
    <cfRule type="containsText" dxfId="91" priority="24" operator="containsText" text="No aporta">
      <formula>NOT(ISERROR(SEARCH("No aporta",L9)))</formula>
    </cfRule>
  </conditionalFormatting>
  <conditionalFormatting sqref="L23:L27">
    <cfRule type="containsText" dxfId="90" priority="11" operator="containsText" text="Excelente">
      <formula>NOT(ISERROR(SEARCH("Excelente",L23)))</formula>
    </cfRule>
    <cfRule type="containsText" dxfId="89" priority="12" operator="containsText" text="Invalida">
      <formula>NOT(ISERROR(SEARCH("Invalida",L23)))</formula>
    </cfRule>
    <cfRule type="containsText" dxfId="88" priority="13" operator="containsText" text="Repetida">
      <formula>NOT(ISERROR(SEARCH("Repetida",L23)))</formula>
    </cfRule>
    <cfRule type="containsText" dxfId="87" priority="14" operator="containsText" text="Regular">
      <formula>NOT(ISERROR(SEARCH("Regular",L23)))</formula>
    </cfRule>
    <cfRule type="containsText" dxfId="86" priority="15" operator="containsText" text="Buena.">
      <formula>NOT(ISERROR(SEARCH("Buena.",L23)))</formula>
    </cfRule>
    <cfRule type="containsText" dxfId="85" priority="16" operator="containsText" text="Muy buena">
      <formula>NOT(ISERROR(SEARCH("Muy buena",L23)))</formula>
    </cfRule>
    <cfRule type="containsText" dxfId="84" priority="17" operator="containsText" text="No aporta">
      <formula>NOT(ISERROR(SEARCH("No aporta",L23)))</formula>
    </cfRule>
  </conditionalFormatting>
  <conditionalFormatting sqref="L38:L42">
    <cfRule type="containsText" dxfId="83" priority="4" operator="containsText" text="Excelente">
      <formula>NOT(ISERROR(SEARCH("Excelente",L38)))</formula>
    </cfRule>
    <cfRule type="containsText" dxfId="82" priority="5" operator="containsText" text="Invalida">
      <formula>NOT(ISERROR(SEARCH("Invalida",L38)))</formula>
    </cfRule>
    <cfRule type="containsText" dxfId="81" priority="6" operator="containsText" text="Repetida">
      <formula>NOT(ISERROR(SEARCH("Repetida",L38)))</formula>
    </cfRule>
    <cfRule type="containsText" dxfId="80" priority="7" operator="containsText" text="Regular">
      <formula>NOT(ISERROR(SEARCH("Regular",L38)))</formula>
    </cfRule>
    <cfRule type="containsText" dxfId="79" priority="8" operator="containsText" text="Buena.">
      <formula>NOT(ISERROR(SEARCH("Buena.",L38)))</formula>
    </cfRule>
    <cfRule type="containsText" dxfId="78" priority="9" operator="containsText" text="Muy buena">
      <formula>NOT(ISERROR(SEARCH("Muy buena",L38)))</formula>
    </cfRule>
    <cfRule type="containsText" dxfId="77" priority="10" operator="containsText" text="No aporta">
      <formula>NOT(ISERROR(SEARCH("No aporta",L38)))</formula>
    </cfRule>
  </conditionalFormatting>
  <dataValidations count="1">
    <dataValidation type="list" allowBlank="1" showInputMessage="1" showErrorMessage="1" sqref="L9:L13 L23:L27 L38:L42" xr:uid="{3E2B205D-E63A-45B8-8B93-F206142948F7}">
      <formula1>Escala</formula1>
    </dataValidation>
  </dataValidations>
  <pageMargins left="0.7" right="0.7" top="0.75" bottom="0.75" header="0.3" footer="0.3"/>
  <pageSetup paperSize="146" orientation="portrait" r:id="rId1"/>
  <drawing r:id="rId2"/>
  <legacyDrawing r:id="rId3"/>
  <tableParts count="3">
    <tablePart r:id="rId4"/>
    <tablePart r:id="rId5"/>
    <tablePart r:id="rId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2B14F-D7BD-4B8F-BACB-901B5760896E}">
  <sheetPr>
    <tabColor theme="2" tint="-0.499984740745262"/>
  </sheetPr>
  <dimension ref="B1:P64"/>
  <sheetViews>
    <sheetView showGridLines="0" topLeftCell="A9" zoomScale="55" zoomScaleNormal="55" workbookViewId="0">
      <selection activeCell="F62" sqref="F62"/>
    </sheetView>
  </sheetViews>
  <sheetFormatPr baseColWidth="10" defaultColWidth="11.5703125" defaultRowHeight="14.25"/>
  <cols>
    <col min="1" max="1" width="11.5703125" style="45"/>
    <col min="2" max="2" width="20.7109375" style="45" bestFit="1" customWidth="1"/>
    <col min="3" max="3" width="59" style="45" customWidth="1"/>
    <col min="4" max="4" width="12.28515625" style="45" bestFit="1" customWidth="1"/>
    <col min="5" max="5" width="59" style="45" customWidth="1"/>
    <col min="6" max="6" width="59" style="46" customWidth="1"/>
    <col min="7" max="10" width="59" style="45" customWidth="1"/>
    <col min="11" max="11" width="14.5703125" style="47" customWidth="1"/>
    <col min="12" max="12" width="15" style="45" hidden="1" customWidth="1"/>
    <col min="13" max="13" width="7.85546875" style="45" hidden="1" customWidth="1"/>
    <col min="14" max="14" width="45.42578125" style="45" hidden="1" customWidth="1"/>
    <col min="15" max="15" width="13.7109375" style="45" hidden="1" customWidth="1"/>
    <col min="16" max="16" width="11.28515625" style="45" hidden="1" customWidth="1"/>
    <col min="17" max="18" width="11.5703125" style="45" customWidth="1"/>
    <col min="19" max="19" width="3.85546875" style="45" customWidth="1"/>
    <col min="20" max="16384" width="11.5703125" style="45"/>
  </cols>
  <sheetData>
    <row r="1" spans="2:16">
      <c r="K1" s="45"/>
    </row>
    <row r="2" spans="2:16" ht="15">
      <c r="N2" s="48"/>
    </row>
    <row r="3" spans="2:16" ht="20.25">
      <c r="C3" s="49" t="s">
        <v>0</v>
      </c>
      <c r="D3" s="49"/>
      <c r="E3" s="49"/>
      <c r="F3" s="50"/>
      <c r="G3" s="50"/>
      <c r="H3" s="50"/>
      <c r="I3" s="50"/>
      <c r="J3" s="51"/>
      <c r="K3" s="52"/>
      <c r="N3" s="48"/>
    </row>
    <row r="4" spans="2:16" ht="20.25">
      <c r="B4" s="53"/>
      <c r="C4" s="116" t="s">
        <v>223</v>
      </c>
      <c r="D4" s="116"/>
      <c r="E4" s="116"/>
      <c r="F4" s="116"/>
      <c r="G4" s="116"/>
      <c r="H4" s="116"/>
      <c r="I4" s="116"/>
      <c r="J4" s="51"/>
      <c r="K4" s="52"/>
      <c r="N4" s="48"/>
    </row>
    <row r="5" spans="2:16" ht="20.25">
      <c r="B5" s="53"/>
      <c r="C5" s="53" t="s">
        <v>113</v>
      </c>
      <c r="D5" s="53"/>
      <c r="E5" s="53"/>
      <c r="F5" s="53"/>
      <c r="G5" s="53"/>
      <c r="H5" s="54"/>
      <c r="I5" s="54"/>
      <c r="J5" s="51"/>
      <c r="K5" s="52"/>
      <c r="N5" s="48"/>
    </row>
    <row r="6" spans="2:16" ht="20.25">
      <c r="B6" s="53"/>
      <c r="C6" s="53"/>
      <c r="D6" s="53"/>
      <c r="E6" s="53"/>
      <c r="F6" s="53"/>
      <c r="G6" s="53"/>
      <c r="J6" s="55"/>
    </row>
    <row r="7" spans="2:16" ht="30">
      <c r="B7" s="56"/>
      <c r="C7" s="57"/>
      <c r="I7" s="58"/>
      <c r="J7" s="59" t="s">
        <v>150</v>
      </c>
      <c r="K7" s="60"/>
      <c r="L7" s="114" t="s">
        <v>28</v>
      </c>
      <c r="M7" s="114"/>
      <c r="N7" s="115"/>
      <c r="O7" s="40" t="s">
        <v>222</v>
      </c>
      <c r="P7" s="40" t="s">
        <v>107</v>
      </c>
    </row>
    <row r="8" spans="2:16" ht="15.75">
      <c r="B8" s="61" t="s">
        <v>112</v>
      </c>
      <c r="C8" s="62" t="s">
        <v>73</v>
      </c>
      <c r="D8" s="61" t="s">
        <v>74</v>
      </c>
      <c r="E8" s="61" t="s">
        <v>224</v>
      </c>
      <c r="F8" s="61" t="s">
        <v>234</v>
      </c>
      <c r="G8" s="61" t="s">
        <v>226</v>
      </c>
      <c r="H8" s="61" t="s">
        <v>227</v>
      </c>
      <c r="I8" s="61" t="s">
        <v>116</v>
      </c>
      <c r="J8" s="61" t="s">
        <v>228</v>
      </c>
      <c r="K8" s="58"/>
      <c r="L8" s="41" t="s">
        <v>102</v>
      </c>
      <c r="M8" s="42" t="s">
        <v>37</v>
      </c>
      <c r="N8" s="43" t="s">
        <v>103</v>
      </c>
      <c r="O8" s="44">
        <f>INDEX(Tabla14[],MATCH(B10,Tabla14[Código],0),5)</f>
        <v>8</v>
      </c>
      <c r="P8" s="44">
        <f>+(COUNTIF(L9:L13,"Excelente"))+(COUNTIF(L9:L13,"MUY BUENA"))+(COUNTIF(L9:L13,"BUENA."))+(COUNTIF(L9:L13,"REGULAR"))+(COUNTIF(L9:L13,"No aporta"))</f>
        <v>0</v>
      </c>
    </row>
    <row r="9" spans="2:16" ht="63.75">
      <c r="B9" s="63"/>
      <c r="C9" s="64" t="s">
        <v>151</v>
      </c>
      <c r="D9" s="80" t="s">
        <v>152</v>
      </c>
      <c r="E9" s="66" t="s">
        <v>245</v>
      </c>
      <c r="F9" s="34"/>
      <c r="G9" s="35"/>
      <c r="H9" s="36"/>
      <c r="I9" s="36"/>
      <c r="J9" s="37"/>
      <c r="K9" s="68"/>
      <c r="L9" s="38" t="s">
        <v>40</v>
      </c>
      <c r="M9" s="39">
        <f t="shared" ref="M9:M13" si="0">VLOOKUP(L9,Escala_valor,2,FALSE)</f>
        <v>0</v>
      </c>
      <c r="N9" s="113"/>
      <c r="O9" s="113"/>
      <c r="P9" s="113"/>
    </row>
    <row r="10" spans="2:16" ht="23.25">
      <c r="B10" s="69" t="s">
        <v>94</v>
      </c>
      <c r="C10" s="70"/>
      <c r="D10" s="80" t="s">
        <v>155</v>
      </c>
      <c r="E10" s="71"/>
      <c r="F10" s="26"/>
      <c r="G10" s="27"/>
      <c r="H10" s="28"/>
      <c r="I10" s="28"/>
      <c r="J10" s="29"/>
      <c r="K10" s="68"/>
      <c r="L10" s="38" t="s">
        <v>40</v>
      </c>
      <c r="M10" s="39">
        <f t="shared" si="0"/>
        <v>0</v>
      </c>
      <c r="N10" s="113"/>
      <c r="O10" s="113"/>
      <c r="P10" s="113"/>
    </row>
    <row r="11" spans="2:16" ht="15">
      <c r="B11" s="63"/>
      <c r="C11" s="70"/>
      <c r="D11" s="80" t="s">
        <v>156</v>
      </c>
      <c r="E11" s="71"/>
      <c r="F11" s="26"/>
      <c r="G11" s="27"/>
      <c r="H11" s="28"/>
      <c r="I11" s="28"/>
      <c r="J11" s="29"/>
      <c r="K11" s="45"/>
      <c r="L11" s="38" t="s">
        <v>40</v>
      </c>
      <c r="M11" s="39">
        <f t="shared" si="0"/>
        <v>0</v>
      </c>
      <c r="N11" s="113"/>
      <c r="O11" s="113"/>
      <c r="P11" s="113"/>
    </row>
    <row r="12" spans="2:16" ht="15">
      <c r="B12" s="63"/>
      <c r="C12" s="70"/>
      <c r="D12" s="80" t="s">
        <v>157</v>
      </c>
      <c r="E12" s="71"/>
      <c r="F12" s="26"/>
      <c r="G12" s="27"/>
      <c r="H12" s="25"/>
      <c r="I12" s="25"/>
      <c r="J12" s="29"/>
      <c r="K12" s="45"/>
      <c r="L12" s="38" t="s">
        <v>40</v>
      </c>
      <c r="M12" s="39">
        <f t="shared" si="0"/>
        <v>0</v>
      </c>
      <c r="N12" s="113"/>
      <c r="O12" s="113"/>
      <c r="P12" s="113"/>
    </row>
    <row r="13" spans="2:16" ht="15">
      <c r="B13" s="63"/>
      <c r="C13" s="72"/>
      <c r="D13" s="80" t="s">
        <v>158</v>
      </c>
      <c r="E13" s="73"/>
      <c r="F13" s="30"/>
      <c r="G13" s="31"/>
      <c r="H13" s="32"/>
      <c r="I13" s="32"/>
      <c r="J13" s="33"/>
      <c r="K13" s="45"/>
      <c r="L13" s="38" t="s">
        <v>40</v>
      </c>
      <c r="M13" s="39">
        <f t="shared" si="0"/>
        <v>0</v>
      </c>
      <c r="N13" s="113"/>
      <c r="O13" s="113"/>
      <c r="P13" s="113"/>
    </row>
    <row r="14" spans="2:16">
      <c r="N14" s="74"/>
    </row>
    <row r="15" spans="2:16" ht="15.75">
      <c r="N15" s="121" t="s">
        <v>221</v>
      </c>
      <c r="O15" s="122"/>
      <c r="P15" s="75" t="s">
        <v>220</v>
      </c>
    </row>
    <row r="16" spans="2:16" ht="15" customHeight="1">
      <c r="N16" s="117" t="s">
        <v>108</v>
      </c>
      <c r="O16" s="118"/>
      <c r="P16" s="76">
        <f>IF(COUNTIF(L9:L13,"Excelente")&gt;=2,O8,IF(LARGE(M9:M13,1)&lt;&gt;LARGE(M9:M13,2),(LARGE(M9:M13,1)*(O8/2)+(LARGE(M9:M13,2)*(O8/2))),IF(LARGE(M9:M13,1)=LARGE(M9:M13,2),(LARGE(M9:M13,1)*(O8)))))</f>
        <v>0</v>
      </c>
    </row>
    <row r="17" spans="2:16" ht="15">
      <c r="N17" s="117" t="s">
        <v>106</v>
      </c>
      <c r="O17" s="118"/>
      <c r="P17" s="77">
        <f>IF(LARGE(M9:M13,3)=  'Escalas y puntajes'!$D$6,0.5,0)  +  IF(LARGE(M9:M13,4)=     'Escalas y puntajes'!$D$6,0.5,0) +  IF(LARGE(M9:M13,5)='Escalas y puntajes'!$D$6,0.5,0)</f>
        <v>0</v>
      </c>
    </row>
    <row r="18" spans="2:16" ht="15" customHeight="1">
      <c r="N18" s="117" t="s">
        <v>230</v>
      </c>
      <c r="O18" s="118"/>
      <c r="P18" s="78">
        <f>IF(LARGE(M9:M13,3)&gt;='Escalas y puntajes'!$D$5,1,0)  +  IF(LARGE(M9:M13,4)&gt;='Escalas y puntajes'!$D$5,1,0)+  IF(LARGE(M9:M13,5)&gt;='Escalas y puntajes'!$D$5,1,0)</f>
        <v>0</v>
      </c>
    </row>
    <row r="19" spans="2:16" ht="15.75">
      <c r="N19" s="119" t="s">
        <v>105</v>
      </c>
      <c r="O19" s="120"/>
      <c r="P19" s="79">
        <f>+P16+P17+P18</f>
        <v>0</v>
      </c>
    </row>
    <row r="20" spans="2:16">
      <c r="K20" s="45"/>
    </row>
    <row r="21" spans="2:16" ht="30">
      <c r="B21" s="56"/>
      <c r="C21" s="57"/>
      <c r="I21" s="58"/>
      <c r="J21" s="59" t="s">
        <v>150</v>
      </c>
      <c r="K21" s="60"/>
      <c r="L21" s="114" t="s">
        <v>28</v>
      </c>
      <c r="M21" s="114"/>
      <c r="N21" s="115"/>
      <c r="O21" s="40" t="s">
        <v>222</v>
      </c>
      <c r="P21" s="40" t="s">
        <v>107</v>
      </c>
    </row>
    <row r="22" spans="2:16" ht="15.75">
      <c r="B22" s="61" t="s">
        <v>112</v>
      </c>
      <c r="C22" s="62" t="s">
        <v>73</v>
      </c>
      <c r="D22" s="61" t="s">
        <v>74</v>
      </c>
      <c r="E22" s="61" t="s">
        <v>224</v>
      </c>
      <c r="F22" s="61" t="s">
        <v>234</v>
      </c>
      <c r="G22" s="61" t="s">
        <v>226</v>
      </c>
      <c r="H22" s="61" t="s">
        <v>227</v>
      </c>
      <c r="I22" s="61" t="s">
        <v>116</v>
      </c>
      <c r="J22" s="61" t="s">
        <v>228</v>
      </c>
      <c r="K22" s="58"/>
      <c r="L22" s="41" t="s">
        <v>102</v>
      </c>
      <c r="M22" s="42" t="s">
        <v>37</v>
      </c>
      <c r="N22" s="43" t="s">
        <v>103</v>
      </c>
      <c r="O22" s="44">
        <f>INDEX(Tabla14[],MATCH(B24,Tabla14[Código],0),5)</f>
        <v>7</v>
      </c>
      <c r="P22" s="44">
        <f>+(COUNTIF(L23:L27,"Excelente"))+(COUNTIF(L23:L27,"MUY BUENA"))+(COUNTIF(L23:L27,"BUENA."))+(COUNTIF(L23:L27,"REGULAR"))+(COUNTIF(L23:L27,"No aporta"))</f>
        <v>0</v>
      </c>
    </row>
    <row r="23" spans="2:16" ht="89.25">
      <c r="B23" s="63"/>
      <c r="C23" s="64" t="s">
        <v>163</v>
      </c>
      <c r="D23" s="80" t="s">
        <v>159</v>
      </c>
      <c r="E23" s="66" t="s">
        <v>246</v>
      </c>
      <c r="F23" s="34"/>
      <c r="G23" s="35"/>
      <c r="H23" s="36"/>
      <c r="I23" s="36"/>
      <c r="J23" s="37"/>
      <c r="K23" s="68"/>
      <c r="L23" s="38" t="s">
        <v>40</v>
      </c>
      <c r="M23" s="39">
        <f t="shared" ref="M23:M27" si="1">VLOOKUP(L23,Escala_valor,2,FALSE)</f>
        <v>0</v>
      </c>
      <c r="N23" s="113"/>
      <c r="O23" s="113"/>
      <c r="P23" s="113"/>
    </row>
    <row r="24" spans="2:16" ht="23.25">
      <c r="B24" s="69" t="s">
        <v>95</v>
      </c>
      <c r="C24" s="70"/>
      <c r="D24" s="80" t="s">
        <v>153</v>
      </c>
      <c r="E24" s="71"/>
      <c r="F24" s="26"/>
      <c r="G24" s="27"/>
      <c r="H24" s="28"/>
      <c r="I24" s="28"/>
      <c r="J24" s="29"/>
      <c r="K24" s="68"/>
      <c r="L24" s="38" t="s">
        <v>40</v>
      </c>
      <c r="M24" s="39">
        <f t="shared" si="1"/>
        <v>0</v>
      </c>
      <c r="N24" s="113"/>
      <c r="O24" s="113"/>
      <c r="P24" s="113"/>
    </row>
    <row r="25" spans="2:16" ht="15">
      <c r="B25" s="63"/>
      <c r="C25" s="70"/>
      <c r="D25" s="80" t="s">
        <v>160</v>
      </c>
      <c r="E25" s="71"/>
      <c r="F25" s="26"/>
      <c r="G25" s="27"/>
      <c r="H25" s="28"/>
      <c r="I25" s="28"/>
      <c r="J25" s="29"/>
      <c r="K25" s="45"/>
      <c r="L25" s="38" t="s">
        <v>40</v>
      </c>
      <c r="M25" s="39">
        <f t="shared" si="1"/>
        <v>0</v>
      </c>
      <c r="N25" s="113"/>
      <c r="O25" s="113"/>
      <c r="P25" s="113"/>
    </row>
    <row r="26" spans="2:16" ht="15">
      <c r="B26" s="63"/>
      <c r="C26" s="70"/>
      <c r="D26" s="80" t="s">
        <v>161</v>
      </c>
      <c r="E26" s="71"/>
      <c r="F26" s="26"/>
      <c r="G26" s="27"/>
      <c r="H26" s="25"/>
      <c r="I26" s="25"/>
      <c r="J26" s="29"/>
      <c r="K26" s="45"/>
      <c r="L26" s="38" t="s">
        <v>40</v>
      </c>
      <c r="M26" s="39">
        <f t="shared" si="1"/>
        <v>0</v>
      </c>
      <c r="N26" s="113"/>
      <c r="O26" s="113"/>
      <c r="P26" s="113"/>
    </row>
    <row r="27" spans="2:16" ht="15">
      <c r="B27" s="63"/>
      <c r="C27" s="72"/>
      <c r="D27" s="80" t="s">
        <v>162</v>
      </c>
      <c r="E27" s="73"/>
      <c r="F27" s="30"/>
      <c r="G27" s="31"/>
      <c r="H27" s="32"/>
      <c r="I27" s="32"/>
      <c r="J27" s="33"/>
      <c r="K27" s="45"/>
      <c r="L27" s="38" t="s">
        <v>40</v>
      </c>
      <c r="M27" s="39">
        <f t="shared" si="1"/>
        <v>0</v>
      </c>
      <c r="N27" s="113"/>
      <c r="O27" s="113"/>
      <c r="P27" s="113"/>
    </row>
    <row r="28" spans="2:16">
      <c r="N28" s="74"/>
    </row>
    <row r="29" spans="2:16" ht="15.75">
      <c r="N29" s="121" t="s">
        <v>221</v>
      </c>
      <c r="O29" s="122"/>
      <c r="P29" s="75" t="s">
        <v>220</v>
      </c>
    </row>
    <row r="30" spans="2:16" ht="15" customHeight="1">
      <c r="N30" s="117" t="s">
        <v>108</v>
      </c>
      <c r="O30" s="118"/>
      <c r="P30" s="76">
        <f>IF(COUNTIF(L23:L27,"Excelente")&gt;=2,O22,IF(LARGE(M23:M27,1)&lt;&gt;LARGE(M23:M27,2),(LARGE(M23:M27,1)*(O22/2)+(LARGE(M23:M27,2)*(O22/2))),IF(LARGE(M23:M27,1)=LARGE(M23:M27,2),(LARGE(M23:M27,1)*(O22)))))</f>
        <v>0</v>
      </c>
    </row>
    <row r="31" spans="2:16" ht="15">
      <c r="N31" s="117" t="s">
        <v>106</v>
      </c>
      <c r="O31" s="118"/>
      <c r="P31" s="77">
        <f>IF(LARGE(M23:M27,3)=  'Escalas y puntajes'!$D$6,0.5,0)  +  IF(LARGE(M23:M27,4)=     'Escalas y puntajes'!$D$6,0.5,0) +  IF(LARGE(M23:M27,5)='Escalas y puntajes'!$D$6,0.5,0)</f>
        <v>0</v>
      </c>
    </row>
    <row r="32" spans="2:16" ht="15" customHeight="1">
      <c r="N32" s="117" t="s">
        <v>230</v>
      </c>
      <c r="O32" s="118"/>
      <c r="P32" s="78">
        <f>IF(LARGE(M23:M27,3)&gt;='Escalas y puntajes'!$D$5,1,0)  +  IF(LARGE(M23:M27,4)&gt;='Escalas y puntajes'!$D$5,1,0)+  IF(LARGE(M23:M27,5)&gt;='Escalas y puntajes'!$D$5,1,0)</f>
        <v>0</v>
      </c>
    </row>
    <row r="33" spans="2:16" ht="15.75">
      <c r="N33" s="119" t="s">
        <v>105</v>
      </c>
      <c r="O33" s="120"/>
      <c r="P33" s="79">
        <f>+P30+P31+P32</f>
        <v>0</v>
      </c>
    </row>
    <row r="34" spans="2:16">
      <c r="K34" s="45"/>
    </row>
    <row r="35" spans="2:16">
      <c r="K35" s="45"/>
    </row>
    <row r="36" spans="2:16" ht="30">
      <c r="B36" s="56"/>
      <c r="C36" s="57"/>
      <c r="I36" s="58"/>
      <c r="J36" s="59" t="s">
        <v>150</v>
      </c>
      <c r="K36" s="60"/>
      <c r="L36" s="114" t="s">
        <v>28</v>
      </c>
      <c r="M36" s="114"/>
      <c r="N36" s="115"/>
      <c r="O36" s="40" t="s">
        <v>222</v>
      </c>
      <c r="P36" s="40" t="s">
        <v>107</v>
      </c>
    </row>
    <row r="37" spans="2:16" ht="15.75">
      <c r="B37" s="61" t="s">
        <v>112</v>
      </c>
      <c r="C37" s="62" t="s">
        <v>73</v>
      </c>
      <c r="D37" s="61" t="s">
        <v>74</v>
      </c>
      <c r="E37" s="61" t="s">
        <v>224</v>
      </c>
      <c r="F37" s="61" t="s">
        <v>234</v>
      </c>
      <c r="G37" s="61" t="s">
        <v>226</v>
      </c>
      <c r="H37" s="61" t="s">
        <v>227</v>
      </c>
      <c r="I37" s="61" t="s">
        <v>116</v>
      </c>
      <c r="J37" s="61" t="s">
        <v>228</v>
      </c>
      <c r="K37" s="58"/>
      <c r="L37" s="41" t="s">
        <v>102</v>
      </c>
      <c r="M37" s="42" t="s">
        <v>37</v>
      </c>
      <c r="N37" s="43" t="s">
        <v>103</v>
      </c>
      <c r="O37" s="44">
        <f>INDEX(Tabla14[],MATCH(B39,Tabla14[Código],0),5)</f>
        <v>5</v>
      </c>
      <c r="P37" s="44">
        <f>+(COUNTIF(L38:L42,"Excelente"))+(COUNTIF(L38:L42,"MUY BUENA"))+(COUNTIF(L38:L42,"BUENA."))+(COUNTIF(L38:L42,"REGULAR"))+(COUNTIF(L38:L42,"No aporta"))</f>
        <v>0</v>
      </c>
    </row>
    <row r="38" spans="2:16" ht="25.5">
      <c r="B38" s="63"/>
      <c r="C38" s="64" t="s">
        <v>164</v>
      </c>
      <c r="D38" s="80" t="s">
        <v>165</v>
      </c>
      <c r="E38" s="66" t="s">
        <v>247</v>
      </c>
      <c r="F38" s="34"/>
      <c r="G38" s="35"/>
      <c r="H38" s="36"/>
      <c r="I38" s="36"/>
      <c r="J38" s="37"/>
      <c r="K38" s="68"/>
      <c r="L38" s="38" t="s">
        <v>40</v>
      </c>
      <c r="M38" s="39">
        <f t="shared" ref="M38:M42" si="2">VLOOKUP(L38,Escala_valor,2,FALSE)</f>
        <v>0</v>
      </c>
      <c r="N38" s="113"/>
      <c r="O38" s="113"/>
      <c r="P38" s="113"/>
    </row>
    <row r="39" spans="2:16" ht="23.25">
      <c r="B39" s="69" t="s">
        <v>96</v>
      </c>
      <c r="C39" s="70"/>
      <c r="D39" s="80" t="s">
        <v>166</v>
      </c>
      <c r="E39" s="71"/>
      <c r="F39" s="26"/>
      <c r="G39" s="27"/>
      <c r="H39" s="28"/>
      <c r="I39" s="28"/>
      <c r="J39" s="29"/>
      <c r="K39" s="68"/>
      <c r="L39" s="38" t="s">
        <v>40</v>
      </c>
      <c r="M39" s="39">
        <f t="shared" si="2"/>
        <v>0</v>
      </c>
      <c r="N39" s="113"/>
      <c r="O39" s="113"/>
      <c r="P39" s="113"/>
    </row>
    <row r="40" spans="2:16" ht="15">
      <c r="B40" s="63"/>
      <c r="C40" s="70"/>
      <c r="D40" s="80" t="s">
        <v>154</v>
      </c>
      <c r="E40" s="71"/>
      <c r="F40" s="26"/>
      <c r="G40" s="27"/>
      <c r="H40" s="28"/>
      <c r="I40" s="28"/>
      <c r="J40" s="29"/>
      <c r="K40" s="45"/>
      <c r="L40" s="38" t="s">
        <v>40</v>
      </c>
      <c r="M40" s="39">
        <f t="shared" si="2"/>
        <v>0</v>
      </c>
      <c r="N40" s="113"/>
      <c r="O40" s="113"/>
      <c r="P40" s="113"/>
    </row>
    <row r="41" spans="2:16" ht="15">
      <c r="B41" s="63"/>
      <c r="C41" s="70"/>
      <c r="D41" s="80" t="s">
        <v>167</v>
      </c>
      <c r="E41" s="71"/>
      <c r="F41" s="26"/>
      <c r="G41" s="27"/>
      <c r="H41" s="25"/>
      <c r="I41" s="25"/>
      <c r="J41" s="29"/>
      <c r="K41" s="45"/>
      <c r="L41" s="38" t="s">
        <v>40</v>
      </c>
      <c r="M41" s="39">
        <f t="shared" si="2"/>
        <v>0</v>
      </c>
      <c r="N41" s="113"/>
      <c r="O41" s="113"/>
      <c r="P41" s="113"/>
    </row>
    <row r="42" spans="2:16" ht="15">
      <c r="B42" s="63"/>
      <c r="C42" s="72"/>
      <c r="D42" s="80" t="s">
        <v>168</v>
      </c>
      <c r="E42" s="73"/>
      <c r="F42" s="30"/>
      <c r="G42" s="31"/>
      <c r="H42" s="32"/>
      <c r="I42" s="32"/>
      <c r="J42" s="33"/>
      <c r="K42" s="45"/>
      <c r="L42" s="38" t="s">
        <v>40</v>
      </c>
      <c r="M42" s="39">
        <f t="shared" si="2"/>
        <v>0</v>
      </c>
      <c r="N42" s="113"/>
      <c r="O42" s="113"/>
      <c r="P42" s="113"/>
    </row>
    <row r="43" spans="2:16">
      <c r="N43" s="74"/>
    </row>
    <row r="44" spans="2:16" ht="15.75">
      <c r="N44" s="121" t="s">
        <v>221</v>
      </c>
      <c r="O44" s="122"/>
      <c r="P44" s="75" t="s">
        <v>220</v>
      </c>
    </row>
    <row r="45" spans="2:16" ht="15">
      <c r="N45" s="117" t="s">
        <v>108</v>
      </c>
      <c r="O45" s="118"/>
      <c r="P45" s="76">
        <f>IF(COUNTIF(L38:L42,"Excelente")&gt;=2,O37,IF(LARGE(M38:M42,1)&lt;&gt;LARGE(M38:M42,2),(LARGE(M38:M42,1)*(O37/2)+(LARGE(M38:M42,2)*(O37/2))),IF(LARGE(M38:M42,1)=LARGE(M38:M42,2),(LARGE(M38:M42,1)*(O37)))))</f>
        <v>0</v>
      </c>
    </row>
    <row r="46" spans="2:16" ht="15">
      <c r="N46" s="117" t="s">
        <v>106</v>
      </c>
      <c r="O46" s="118"/>
      <c r="P46" s="77">
        <f>IF(LARGE(M38:M42,3)=  'Escalas y puntajes'!$D$6,0.5,0)  +  IF(LARGE(M38:M42,4)=     'Escalas y puntajes'!$D$6,0.5,0) +  IF(LARGE(M38:M42,5)='Escalas y puntajes'!$D$6,0.5,0)</f>
        <v>0</v>
      </c>
    </row>
    <row r="47" spans="2:16" ht="15">
      <c r="N47" s="117" t="s">
        <v>230</v>
      </c>
      <c r="O47" s="118"/>
      <c r="P47" s="78">
        <f>IF(LARGE(M38:M42,3)&gt;='Escalas y puntajes'!$D$5,1,0)  +  IF(LARGE(M38:M42,4)&gt;='Escalas y puntajes'!$D$5,1,0)+  IF(LARGE(M38:M42,5)&gt;='Escalas y puntajes'!$D$5,1,0)</f>
        <v>0</v>
      </c>
    </row>
    <row r="48" spans="2:16" ht="15.75">
      <c r="N48" s="119" t="s">
        <v>105</v>
      </c>
      <c r="O48" s="120"/>
      <c r="P48" s="79">
        <f>+P45+P46+P47</f>
        <v>0</v>
      </c>
    </row>
    <row r="49" spans="2:16">
      <c r="K49" s="45"/>
    </row>
    <row r="50" spans="2:16" ht="30">
      <c r="B50" s="56"/>
      <c r="C50" s="57"/>
      <c r="I50" s="58"/>
      <c r="J50" s="59" t="s">
        <v>150</v>
      </c>
      <c r="K50" s="60"/>
      <c r="L50" s="114" t="s">
        <v>28</v>
      </c>
      <c r="M50" s="114"/>
      <c r="N50" s="115"/>
      <c r="O50" s="40" t="s">
        <v>222</v>
      </c>
      <c r="P50" s="40" t="s">
        <v>107</v>
      </c>
    </row>
    <row r="51" spans="2:16" ht="15.75">
      <c r="B51" s="61" t="s">
        <v>112</v>
      </c>
      <c r="C51" s="62" t="s">
        <v>73</v>
      </c>
      <c r="D51" s="61" t="s">
        <v>74</v>
      </c>
      <c r="E51" s="61" t="s">
        <v>224</v>
      </c>
      <c r="F51" s="61" t="s">
        <v>234</v>
      </c>
      <c r="G51" s="61" t="s">
        <v>226</v>
      </c>
      <c r="H51" s="61" t="s">
        <v>227</v>
      </c>
      <c r="I51" s="61" t="s">
        <v>116</v>
      </c>
      <c r="J51" s="61" t="s">
        <v>228</v>
      </c>
      <c r="K51" s="58"/>
      <c r="L51" s="41" t="s">
        <v>102</v>
      </c>
      <c r="M51" s="42" t="s">
        <v>37</v>
      </c>
      <c r="N51" s="43" t="s">
        <v>103</v>
      </c>
      <c r="O51" s="44">
        <f>INDEX(Tabla14[],MATCH(B53,Tabla14[Código],0),5)</f>
        <v>5</v>
      </c>
      <c r="P51" s="44">
        <f>+(COUNTIF(L52:L56,"Excelente"))+(COUNTIF(L52:L56,"MUY BUENA"))+(COUNTIF(L52:L56,"BUENA."))+(COUNTIF(L52:L56,"REGULAR"))+(COUNTIF(L52:L56,"No aporta"))</f>
        <v>0</v>
      </c>
    </row>
    <row r="52" spans="2:16" ht="63.75">
      <c r="B52" s="63"/>
      <c r="C52" s="64" t="s">
        <v>169</v>
      </c>
      <c r="D52" s="80" t="s">
        <v>239</v>
      </c>
      <c r="E52" s="66" t="s">
        <v>244</v>
      </c>
      <c r="F52" s="34"/>
      <c r="G52" s="35"/>
      <c r="H52" s="36"/>
      <c r="I52" s="36"/>
      <c r="J52" s="37"/>
      <c r="K52" s="68"/>
      <c r="L52" s="38" t="s">
        <v>40</v>
      </c>
      <c r="M52" s="39">
        <f t="shared" ref="M52:M56" si="3">VLOOKUP(L52,Escala_valor,2,FALSE)</f>
        <v>0</v>
      </c>
      <c r="N52" s="113"/>
      <c r="O52" s="113"/>
      <c r="P52" s="113"/>
    </row>
    <row r="53" spans="2:16" ht="23.25">
      <c r="B53" s="69" t="s">
        <v>97</v>
      </c>
      <c r="C53" s="70"/>
      <c r="D53" s="80" t="s">
        <v>240</v>
      </c>
      <c r="E53" s="71"/>
      <c r="F53" s="26"/>
      <c r="G53" s="27"/>
      <c r="H53" s="28"/>
      <c r="I53" s="28"/>
      <c r="J53" s="29"/>
      <c r="K53" s="68"/>
      <c r="L53" s="38" t="s">
        <v>40</v>
      </c>
      <c r="M53" s="39">
        <f t="shared" si="3"/>
        <v>0</v>
      </c>
      <c r="N53" s="113"/>
      <c r="O53" s="113"/>
      <c r="P53" s="113"/>
    </row>
    <row r="54" spans="2:16" ht="15">
      <c r="B54" s="63"/>
      <c r="C54" s="70"/>
      <c r="D54" s="80" t="s">
        <v>241</v>
      </c>
      <c r="E54" s="71"/>
      <c r="F54" s="26"/>
      <c r="G54" s="27"/>
      <c r="H54" s="28"/>
      <c r="I54" s="28"/>
      <c r="J54" s="29"/>
      <c r="K54" s="45"/>
      <c r="L54" s="38" t="s">
        <v>40</v>
      </c>
      <c r="M54" s="39">
        <f t="shared" si="3"/>
        <v>0</v>
      </c>
      <c r="N54" s="113"/>
      <c r="O54" s="113"/>
      <c r="P54" s="113"/>
    </row>
    <row r="55" spans="2:16" ht="15">
      <c r="B55" s="63"/>
      <c r="C55" s="70"/>
      <c r="D55" s="80" t="s">
        <v>242</v>
      </c>
      <c r="E55" s="71"/>
      <c r="F55" s="26"/>
      <c r="G55" s="27"/>
      <c r="H55" s="25"/>
      <c r="I55" s="25"/>
      <c r="J55" s="29"/>
      <c r="K55" s="45"/>
      <c r="L55" s="38" t="s">
        <v>40</v>
      </c>
      <c r="M55" s="39">
        <f t="shared" si="3"/>
        <v>0</v>
      </c>
      <c r="N55" s="113"/>
      <c r="O55" s="113"/>
      <c r="P55" s="113"/>
    </row>
    <row r="56" spans="2:16" ht="15">
      <c r="B56" s="63"/>
      <c r="C56" s="72"/>
      <c r="D56" s="80" t="s">
        <v>243</v>
      </c>
      <c r="E56" s="73"/>
      <c r="F56" s="30"/>
      <c r="G56" s="31"/>
      <c r="H56" s="32"/>
      <c r="I56" s="32"/>
      <c r="J56" s="33"/>
      <c r="K56" s="45"/>
      <c r="L56" s="38" t="s">
        <v>40</v>
      </c>
      <c r="M56" s="39">
        <f t="shared" si="3"/>
        <v>0</v>
      </c>
      <c r="N56" s="113"/>
      <c r="O56" s="113"/>
      <c r="P56" s="113"/>
    </row>
    <row r="57" spans="2:16">
      <c r="N57" s="74"/>
    </row>
    <row r="58" spans="2:16" ht="15.75">
      <c r="N58" s="121" t="s">
        <v>221</v>
      </c>
      <c r="O58" s="122"/>
      <c r="P58" s="75" t="s">
        <v>220</v>
      </c>
    </row>
    <row r="59" spans="2:16" ht="15">
      <c r="N59" s="117" t="s">
        <v>108</v>
      </c>
      <c r="O59" s="118"/>
      <c r="P59" s="76">
        <f>IF(COUNTIF(L52:L56,"Excelente")&gt;=2,O51,IF(LARGE(M52:M56,1)&lt;&gt;LARGE(M52:M56,2),(LARGE(M52:M56,1)*(O51/2)+(LARGE(M52:M56,2)*(O51/2))),IF(LARGE(M52:M56,1)=LARGE(M52:M56,2),(LARGE(M52:M56,1)*(O51)))))</f>
        <v>0</v>
      </c>
    </row>
    <row r="60" spans="2:16" ht="15">
      <c r="N60" s="117" t="s">
        <v>106</v>
      </c>
      <c r="O60" s="118"/>
      <c r="P60" s="77">
        <f>IF(LARGE(M52:M56,3)=  'Escalas y puntajes'!$D$6,0.5,0)  +  IF(LARGE(M52:M56,4)=     'Escalas y puntajes'!$D$6,0.5,0) +  IF(LARGE(M52:M56,5)='Escalas y puntajes'!$D$6,0.5,0)</f>
        <v>0</v>
      </c>
    </row>
    <row r="61" spans="2:16" ht="15">
      <c r="N61" s="117" t="s">
        <v>230</v>
      </c>
      <c r="O61" s="118"/>
      <c r="P61" s="78">
        <f>IF(LARGE(M52:M56,3)&gt;='Escalas y puntajes'!$D$5,1,0)  +  IF(LARGE(M52:M56,4)&gt;='Escalas y puntajes'!$D$5,1,0)+  IF(LARGE(M52:M56,5)&gt;='Escalas y puntajes'!$D$5,1,0)</f>
        <v>0</v>
      </c>
    </row>
    <row r="62" spans="2:16" ht="15.75">
      <c r="N62" s="119" t="s">
        <v>105</v>
      </c>
      <c r="O62" s="120"/>
      <c r="P62" s="79">
        <f>+P59+P60+P61</f>
        <v>0</v>
      </c>
    </row>
    <row r="63" spans="2:16">
      <c r="K63" s="45"/>
    </row>
    <row r="64" spans="2:16">
      <c r="K64" s="45"/>
    </row>
  </sheetData>
  <sheetProtection algorithmName="SHA-512" hashValue="xO3HnlJPV9EjWK7i/n8tUnmRE21zU3vpx0mDTmlg4kVcaTAk0WMHxm96n3TWKyR11ODbgBxd12lKvAcbEeaMAg==" saltValue="fBhIaXLajufmSbjfn5b++A==" spinCount="100000" sheet="1" formatCells="0" formatRows="0"/>
  <mergeCells count="45">
    <mergeCell ref="N19:O19"/>
    <mergeCell ref="C4:I4"/>
    <mergeCell ref="L7:N7"/>
    <mergeCell ref="N9:P9"/>
    <mergeCell ref="N10:P10"/>
    <mergeCell ref="N11:P11"/>
    <mergeCell ref="N12:P12"/>
    <mergeCell ref="N13:P13"/>
    <mergeCell ref="N15:O15"/>
    <mergeCell ref="N16:O16"/>
    <mergeCell ref="N17:O17"/>
    <mergeCell ref="N18:O18"/>
    <mergeCell ref="L36:N36"/>
    <mergeCell ref="L21:N21"/>
    <mergeCell ref="N23:P23"/>
    <mergeCell ref="N24:P24"/>
    <mergeCell ref="N25:P25"/>
    <mergeCell ref="N26:P26"/>
    <mergeCell ref="N27:P27"/>
    <mergeCell ref="N29:O29"/>
    <mergeCell ref="N30:O30"/>
    <mergeCell ref="N31:O31"/>
    <mergeCell ref="N32:O32"/>
    <mergeCell ref="N33:O33"/>
    <mergeCell ref="N52:P52"/>
    <mergeCell ref="N38:P38"/>
    <mergeCell ref="N39:P39"/>
    <mergeCell ref="N40:P40"/>
    <mergeCell ref="N41:P41"/>
    <mergeCell ref="N42:P42"/>
    <mergeCell ref="N44:O44"/>
    <mergeCell ref="N45:O45"/>
    <mergeCell ref="N46:O46"/>
    <mergeCell ref="N47:O47"/>
    <mergeCell ref="N48:O48"/>
    <mergeCell ref="L50:N50"/>
    <mergeCell ref="N60:O60"/>
    <mergeCell ref="N61:O61"/>
    <mergeCell ref="N62:O62"/>
    <mergeCell ref="N53:P53"/>
    <mergeCell ref="N54:P54"/>
    <mergeCell ref="N55:P55"/>
    <mergeCell ref="N56:P56"/>
    <mergeCell ref="N58:O58"/>
    <mergeCell ref="N59:O59"/>
  </mergeCells>
  <phoneticPr fontId="33" type="noConversion"/>
  <conditionalFormatting sqref="L9:L13">
    <cfRule type="containsText" dxfId="76" priority="22" operator="containsText" text="Excelente">
      <formula>NOT(ISERROR(SEARCH("Excelente",L9)))</formula>
    </cfRule>
    <cfRule type="containsText" dxfId="75" priority="23" operator="containsText" text="Invalida">
      <formula>NOT(ISERROR(SEARCH("Invalida",L9)))</formula>
    </cfRule>
    <cfRule type="containsText" dxfId="74" priority="24" operator="containsText" text="Repetida">
      <formula>NOT(ISERROR(SEARCH("Repetida",L9)))</formula>
    </cfRule>
    <cfRule type="containsText" dxfId="73" priority="25" operator="containsText" text="Regular">
      <formula>NOT(ISERROR(SEARCH("Regular",L9)))</formula>
    </cfRule>
    <cfRule type="containsText" dxfId="72" priority="26" operator="containsText" text="Buena.">
      <formula>NOT(ISERROR(SEARCH("Buena.",L9)))</formula>
    </cfRule>
    <cfRule type="containsText" dxfId="71" priority="27" operator="containsText" text="Muy buena">
      <formula>NOT(ISERROR(SEARCH("Muy buena",L9)))</formula>
    </cfRule>
    <cfRule type="containsText" dxfId="70" priority="28" operator="containsText" text="No aporta">
      <formula>NOT(ISERROR(SEARCH("No aporta",L9)))</formula>
    </cfRule>
  </conditionalFormatting>
  <conditionalFormatting sqref="L23:L27">
    <cfRule type="containsText" dxfId="69" priority="15" operator="containsText" text="Excelente">
      <formula>NOT(ISERROR(SEARCH("Excelente",L23)))</formula>
    </cfRule>
    <cfRule type="containsText" dxfId="68" priority="16" operator="containsText" text="Invalida">
      <formula>NOT(ISERROR(SEARCH("Invalida",L23)))</formula>
    </cfRule>
    <cfRule type="containsText" dxfId="67" priority="17" operator="containsText" text="Repetida">
      <formula>NOT(ISERROR(SEARCH("Repetida",L23)))</formula>
    </cfRule>
    <cfRule type="containsText" dxfId="66" priority="18" operator="containsText" text="Regular">
      <formula>NOT(ISERROR(SEARCH("Regular",L23)))</formula>
    </cfRule>
    <cfRule type="containsText" dxfId="65" priority="19" operator="containsText" text="Buena.">
      <formula>NOT(ISERROR(SEARCH("Buena.",L23)))</formula>
    </cfRule>
    <cfRule type="containsText" dxfId="64" priority="20" operator="containsText" text="Muy buena">
      <formula>NOT(ISERROR(SEARCH("Muy buena",L23)))</formula>
    </cfRule>
    <cfRule type="containsText" dxfId="63" priority="21" operator="containsText" text="No aporta">
      <formula>NOT(ISERROR(SEARCH("No aporta",L23)))</formula>
    </cfRule>
  </conditionalFormatting>
  <conditionalFormatting sqref="L38:L42">
    <cfRule type="containsText" dxfId="62" priority="8" operator="containsText" text="Excelente">
      <formula>NOT(ISERROR(SEARCH("Excelente",L38)))</formula>
    </cfRule>
    <cfRule type="containsText" dxfId="61" priority="9" operator="containsText" text="Invalida">
      <formula>NOT(ISERROR(SEARCH("Invalida",L38)))</formula>
    </cfRule>
    <cfRule type="containsText" dxfId="60" priority="10" operator="containsText" text="Repetida">
      <formula>NOT(ISERROR(SEARCH("Repetida",L38)))</formula>
    </cfRule>
    <cfRule type="containsText" dxfId="59" priority="11" operator="containsText" text="Regular">
      <formula>NOT(ISERROR(SEARCH("Regular",L38)))</formula>
    </cfRule>
    <cfRule type="containsText" dxfId="58" priority="12" operator="containsText" text="Buena.">
      <formula>NOT(ISERROR(SEARCH("Buena.",L38)))</formula>
    </cfRule>
    <cfRule type="containsText" dxfId="57" priority="13" operator="containsText" text="Muy buena">
      <formula>NOT(ISERROR(SEARCH("Muy buena",L38)))</formula>
    </cfRule>
    <cfRule type="containsText" dxfId="56" priority="14" operator="containsText" text="No aporta">
      <formula>NOT(ISERROR(SEARCH("No aporta",L38)))</formula>
    </cfRule>
  </conditionalFormatting>
  <conditionalFormatting sqref="L52:L56">
    <cfRule type="containsText" dxfId="55" priority="1" operator="containsText" text="Excelente">
      <formula>NOT(ISERROR(SEARCH("Excelente",L52)))</formula>
    </cfRule>
    <cfRule type="containsText" dxfId="54" priority="2" operator="containsText" text="Invalida">
      <formula>NOT(ISERROR(SEARCH("Invalida",L52)))</formula>
    </cfRule>
    <cfRule type="containsText" dxfId="53" priority="3" operator="containsText" text="Repetida">
      <formula>NOT(ISERROR(SEARCH("Repetida",L52)))</formula>
    </cfRule>
    <cfRule type="containsText" dxfId="52" priority="4" operator="containsText" text="Regular">
      <formula>NOT(ISERROR(SEARCH("Regular",L52)))</formula>
    </cfRule>
    <cfRule type="containsText" dxfId="51" priority="5" operator="containsText" text="Buena.">
      <formula>NOT(ISERROR(SEARCH("Buena.",L52)))</formula>
    </cfRule>
    <cfRule type="containsText" dxfId="50" priority="6" operator="containsText" text="Muy buena">
      <formula>NOT(ISERROR(SEARCH("Muy buena",L52)))</formula>
    </cfRule>
    <cfRule type="containsText" dxfId="49" priority="7" operator="containsText" text="No aporta">
      <formula>NOT(ISERROR(SEARCH("No aporta",L52)))</formula>
    </cfRule>
  </conditionalFormatting>
  <dataValidations count="1">
    <dataValidation type="list" allowBlank="1" showInputMessage="1" showErrorMessage="1" sqref="L9:L13 L38:L42 L23:L27 L52:L56" xr:uid="{402385CA-8785-40A3-9647-BD4E9743C21F}">
      <formula1>Escala</formula1>
    </dataValidation>
  </dataValidations>
  <pageMargins left="0.7" right="0.7" top="0.75" bottom="0.75" header="0.3" footer="0.3"/>
  <pageSetup paperSize="146" orientation="portrait" r:id="rId1"/>
  <drawing r:id="rId2"/>
  <legacyDrawing r:id="rId3"/>
  <tableParts count="4">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2730E-F6A7-4FA4-827A-A219252C2E23}">
  <sheetPr>
    <tabColor rgb="FF663300"/>
  </sheetPr>
  <dimension ref="B1:P78"/>
  <sheetViews>
    <sheetView showGridLines="0" topLeftCell="A35" zoomScale="85" zoomScaleNormal="85" workbookViewId="0">
      <selection activeCell="E59" sqref="E59"/>
    </sheetView>
  </sheetViews>
  <sheetFormatPr baseColWidth="10" defaultColWidth="11.5703125" defaultRowHeight="14.25"/>
  <cols>
    <col min="1" max="1" width="11.5703125" style="45"/>
    <col min="2" max="2" width="20.7109375" style="45" bestFit="1" customWidth="1"/>
    <col min="3" max="3" width="59" style="45" customWidth="1"/>
    <col min="4" max="4" width="12.28515625" style="45" bestFit="1" customWidth="1"/>
    <col min="5" max="5" width="59" style="45" customWidth="1"/>
    <col min="6" max="6" width="59" style="46" customWidth="1"/>
    <col min="7" max="10" width="59" style="45" customWidth="1"/>
    <col min="11" max="11" width="14.5703125" style="47" customWidth="1"/>
    <col min="12" max="12" width="15" style="45" hidden="1" customWidth="1"/>
    <col min="13" max="13" width="7.85546875" style="45" hidden="1" customWidth="1"/>
    <col min="14" max="14" width="45.42578125" style="45" hidden="1" customWidth="1"/>
    <col min="15" max="15" width="13.7109375" style="45" hidden="1" customWidth="1"/>
    <col min="16" max="16" width="11.28515625" style="45" hidden="1" customWidth="1"/>
    <col min="17" max="18" width="11.5703125" style="45" customWidth="1"/>
    <col min="19" max="19" width="3.85546875" style="45" customWidth="1"/>
    <col min="20" max="16384" width="11.5703125" style="45"/>
  </cols>
  <sheetData>
    <row r="1" spans="2:16">
      <c r="K1" s="45"/>
    </row>
    <row r="2" spans="2:16" ht="15">
      <c r="N2" s="48"/>
    </row>
    <row r="3" spans="2:16" ht="20.25">
      <c r="C3" s="49" t="s">
        <v>0</v>
      </c>
      <c r="D3" s="49"/>
      <c r="E3" s="49"/>
      <c r="F3" s="50"/>
      <c r="G3" s="50"/>
      <c r="H3" s="50"/>
      <c r="I3" s="50"/>
      <c r="J3" s="51"/>
      <c r="K3" s="52"/>
      <c r="N3" s="48"/>
    </row>
    <row r="4" spans="2:16" ht="20.25">
      <c r="B4" s="53"/>
      <c r="C4" s="116" t="s">
        <v>223</v>
      </c>
      <c r="D4" s="116"/>
      <c r="E4" s="116"/>
      <c r="F4" s="116"/>
      <c r="G4" s="116"/>
      <c r="H4" s="116"/>
      <c r="I4" s="116"/>
      <c r="J4" s="51"/>
      <c r="K4" s="52"/>
      <c r="N4" s="48"/>
    </row>
    <row r="5" spans="2:16" ht="20.25">
      <c r="B5" s="53"/>
      <c r="C5" s="53" t="s">
        <v>113</v>
      </c>
      <c r="D5" s="53"/>
      <c r="E5" s="53"/>
      <c r="F5" s="53"/>
      <c r="G5" s="53"/>
      <c r="H5" s="54"/>
      <c r="I5" s="54"/>
      <c r="J5" s="51"/>
      <c r="K5" s="52"/>
      <c r="N5" s="48"/>
    </row>
    <row r="6" spans="2:16" ht="20.25">
      <c r="B6" s="53"/>
      <c r="C6" s="53"/>
      <c r="D6" s="53"/>
      <c r="E6" s="53"/>
      <c r="F6" s="53"/>
      <c r="G6" s="53"/>
      <c r="J6" s="55"/>
    </row>
    <row r="7" spans="2:16" ht="30">
      <c r="B7" s="56"/>
      <c r="C7" s="57"/>
      <c r="I7" s="58"/>
      <c r="J7" s="59" t="s">
        <v>150</v>
      </c>
      <c r="K7" s="60"/>
      <c r="L7" s="114" t="s">
        <v>28</v>
      </c>
      <c r="M7" s="114"/>
      <c r="N7" s="115"/>
      <c r="O7" s="40" t="s">
        <v>222</v>
      </c>
      <c r="P7" s="40" t="s">
        <v>107</v>
      </c>
    </row>
    <row r="8" spans="2:16" ht="15.75">
      <c r="B8" s="61" t="s">
        <v>112</v>
      </c>
      <c r="C8" s="62" t="s">
        <v>148</v>
      </c>
      <c r="D8" s="61" t="s">
        <v>74</v>
      </c>
      <c r="E8" s="61" t="s">
        <v>224</v>
      </c>
      <c r="F8" s="61" t="s">
        <v>234</v>
      </c>
      <c r="G8" s="61" t="s">
        <v>226</v>
      </c>
      <c r="H8" s="61" t="s">
        <v>227</v>
      </c>
      <c r="I8" s="61" t="s">
        <v>116</v>
      </c>
      <c r="J8" s="61" t="s">
        <v>228</v>
      </c>
      <c r="K8" s="58"/>
      <c r="L8" s="41" t="s">
        <v>102</v>
      </c>
      <c r="M8" s="42" t="s">
        <v>37</v>
      </c>
      <c r="N8" s="43" t="s">
        <v>103</v>
      </c>
      <c r="O8" s="44">
        <f>INDEX(Tabla14[],MATCH(B10,Tabla14[Código],0),5)</f>
        <v>5</v>
      </c>
      <c r="P8" s="44">
        <f>+(COUNTIF(L9:L13,"Excelente"))+(COUNTIF(L9:L13,"MUY BUENA"))+(COUNTIF(L9:L13,"BUENA."))+(COUNTIF(L9:L13,"REGULAR"))+(COUNTIF(L9:L13,"No aporta"))</f>
        <v>0</v>
      </c>
    </row>
    <row r="9" spans="2:16" ht="38.25">
      <c r="B9" s="63"/>
      <c r="C9" s="64" t="s">
        <v>190</v>
      </c>
      <c r="D9" s="80" t="s">
        <v>170</v>
      </c>
      <c r="E9" s="66" t="s">
        <v>191</v>
      </c>
      <c r="F9" s="34"/>
      <c r="G9" s="35"/>
      <c r="H9" s="36"/>
      <c r="I9" s="36"/>
      <c r="J9" s="37"/>
      <c r="K9" s="68"/>
      <c r="L9" s="38" t="s">
        <v>40</v>
      </c>
      <c r="M9" s="39">
        <f t="shared" ref="M9:M13" si="0">VLOOKUP(L9,Escala_valor,2,FALSE)</f>
        <v>0</v>
      </c>
      <c r="N9" s="113"/>
      <c r="O9" s="113"/>
      <c r="P9" s="113"/>
    </row>
    <row r="10" spans="2:16" ht="23.25">
      <c r="B10" s="69" t="s">
        <v>89</v>
      </c>
      <c r="C10" s="70"/>
      <c r="D10" s="80" t="s">
        <v>171</v>
      </c>
      <c r="E10" s="71"/>
      <c r="F10" s="26"/>
      <c r="G10" s="27"/>
      <c r="H10" s="28"/>
      <c r="I10" s="28"/>
      <c r="J10" s="29"/>
      <c r="K10" s="68"/>
      <c r="L10" s="38" t="s">
        <v>40</v>
      </c>
      <c r="M10" s="39">
        <f t="shared" si="0"/>
        <v>0</v>
      </c>
      <c r="N10" s="113"/>
      <c r="O10" s="113"/>
      <c r="P10" s="113"/>
    </row>
    <row r="11" spans="2:16" ht="15">
      <c r="B11" s="63"/>
      <c r="C11" s="70"/>
      <c r="D11" s="80" t="s">
        <v>172</v>
      </c>
      <c r="E11" s="71"/>
      <c r="F11" s="26"/>
      <c r="G11" s="27"/>
      <c r="H11" s="28"/>
      <c r="I11" s="28"/>
      <c r="J11" s="29"/>
      <c r="K11" s="45"/>
      <c r="L11" s="38" t="s">
        <v>40</v>
      </c>
      <c r="M11" s="39">
        <f t="shared" si="0"/>
        <v>0</v>
      </c>
      <c r="N11" s="113"/>
      <c r="O11" s="113"/>
      <c r="P11" s="113"/>
    </row>
    <row r="12" spans="2:16" ht="15">
      <c r="B12" s="63"/>
      <c r="C12" s="70"/>
      <c r="D12" s="80" t="s">
        <v>173</v>
      </c>
      <c r="E12" s="71"/>
      <c r="F12" s="26"/>
      <c r="G12" s="27"/>
      <c r="H12" s="25"/>
      <c r="I12" s="25"/>
      <c r="J12" s="29"/>
      <c r="K12" s="45"/>
      <c r="L12" s="38" t="s">
        <v>40</v>
      </c>
      <c r="M12" s="39">
        <f t="shared" si="0"/>
        <v>0</v>
      </c>
      <c r="N12" s="113"/>
      <c r="O12" s="113"/>
      <c r="P12" s="113"/>
    </row>
    <row r="13" spans="2:16" ht="15">
      <c r="B13" s="63"/>
      <c r="C13" s="72"/>
      <c r="D13" s="80" t="s">
        <v>174</v>
      </c>
      <c r="E13" s="73"/>
      <c r="F13" s="30"/>
      <c r="G13" s="31"/>
      <c r="H13" s="32"/>
      <c r="I13" s="32"/>
      <c r="J13" s="33"/>
      <c r="K13" s="45"/>
      <c r="L13" s="38" t="s">
        <v>40</v>
      </c>
      <c r="M13" s="39">
        <f t="shared" si="0"/>
        <v>0</v>
      </c>
      <c r="N13" s="113"/>
      <c r="O13" s="113"/>
      <c r="P13" s="113"/>
    </row>
    <row r="14" spans="2:16">
      <c r="N14" s="74"/>
    </row>
    <row r="15" spans="2:16" ht="15.75">
      <c r="N15" s="121" t="s">
        <v>221</v>
      </c>
      <c r="O15" s="122"/>
      <c r="P15" s="75" t="s">
        <v>220</v>
      </c>
    </row>
    <row r="16" spans="2:16" ht="15" customHeight="1">
      <c r="N16" s="117" t="s">
        <v>108</v>
      </c>
      <c r="O16" s="118"/>
      <c r="P16" s="76">
        <f>IF(COUNTIF(L9:L13,"Excelente")&gt;=2,O8,IF(LARGE(M9:M13,1)&lt;&gt;LARGE(M9:M13,2),(LARGE(M9:M13,1)*(O8/2)+(LARGE(M9:M13,2)*(O8/2))),IF(LARGE(M9:M13,1)=LARGE(M9:M13,2),(LARGE(M9:M13,1)*(O8)))))</f>
        <v>0</v>
      </c>
    </row>
    <row r="17" spans="2:16" ht="15">
      <c r="N17" s="117" t="s">
        <v>106</v>
      </c>
      <c r="O17" s="118"/>
      <c r="P17" s="77">
        <f>IF(LARGE(M9:M13,3)=  'Escalas y puntajes'!$D$6,0.5,0)  +  IF(LARGE(M9:M13,4)=     'Escalas y puntajes'!$D$6,0.5,0) +  IF(LARGE(M9:M13,5)='Escalas y puntajes'!$D$6,0.5,0)</f>
        <v>0</v>
      </c>
    </row>
    <row r="18" spans="2:16" ht="15" customHeight="1">
      <c r="N18" s="117" t="s">
        <v>230</v>
      </c>
      <c r="O18" s="118"/>
      <c r="P18" s="78">
        <f>IF(LARGE(M9:M13,3)&gt;='Escalas y puntajes'!$D$5,1,0)  +  IF(LARGE(M9:M13,4)&gt;='Escalas y puntajes'!$D$5,1,0)+  IF(LARGE(M9:M13,5)&gt;='Escalas y puntajes'!$D$5,1,0)</f>
        <v>0</v>
      </c>
    </row>
    <row r="19" spans="2:16" ht="15.75">
      <c r="N19" s="119" t="s">
        <v>105</v>
      </c>
      <c r="O19" s="120"/>
      <c r="P19" s="79">
        <f>+P16+P17+P18</f>
        <v>0</v>
      </c>
    </row>
    <row r="20" spans="2:16">
      <c r="K20" s="45"/>
    </row>
    <row r="21" spans="2:16" ht="30">
      <c r="B21" s="56"/>
      <c r="C21" s="57"/>
      <c r="I21" s="58"/>
      <c r="J21" s="59" t="s">
        <v>150</v>
      </c>
      <c r="K21" s="60"/>
      <c r="L21" s="114" t="s">
        <v>28</v>
      </c>
      <c r="M21" s="114"/>
      <c r="N21" s="115"/>
      <c r="O21" s="40" t="s">
        <v>222</v>
      </c>
      <c r="P21" s="40" t="s">
        <v>107</v>
      </c>
    </row>
    <row r="22" spans="2:16" ht="15.75">
      <c r="B22" s="61" t="s">
        <v>112</v>
      </c>
      <c r="C22" s="62" t="s">
        <v>148</v>
      </c>
      <c r="D22" s="61" t="s">
        <v>74</v>
      </c>
      <c r="E22" s="61" t="s">
        <v>224</v>
      </c>
      <c r="F22" s="61" t="s">
        <v>234</v>
      </c>
      <c r="G22" s="61" t="s">
        <v>226</v>
      </c>
      <c r="H22" s="61" t="s">
        <v>227</v>
      </c>
      <c r="I22" s="61" t="s">
        <v>116</v>
      </c>
      <c r="J22" s="61" t="s">
        <v>228</v>
      </c>
      <c r="K22" s="58"/>
      <c r="L22" s="41" t="s">
        <v>102</v>
      </c>
      <c r="M22" s="42" t="s">
        <v>37</v>
      </c>
      <c r="N22" s="43" t="s">
        <v>103</v>
      </c>
      <c r="O22" s="44">
        <f>INDEX(Tabla14[],MATCH(B24,Tabla14[Código],0),5)</f>
        <v>5</v>
      </c>
      <c r="P22" s="44">
        <f>+(COUNTIF(L23:L27,"Excelente"))+(COUNTIF(L23:L27,"MUY BUENA"))+(COUNTIF(L23:L27,"BUENA."))+(COUNTIF(L23:L27,"REGULAR"))+(COUNTIF(L23:L27,"No aporta"))</f>
        <v>0</v>
      </c>
    </row>
    <row r="23" spans="2:16" ht="38.25">
      <c r="B23" s="63"/>
      <c r="C23" s="64" t="s">
        <v>192</v>
      </c>
      <c r="D23" s="80" t="s">
        <v>175</v>
      </c>
      <c r="E23" s="66" t="s">
        <v>193</v>
      </c>
      <c r="F23" s="34"/>
      <c r="G23" s="35"/>
      <c r="H23" s="36"/>
      <c r="I23" s="36"/>
      <c r="J23" s="37"/>
      <c r="K23" s="68"/>
      <c r="L23" s="38" t="s">
        <v>40</v>
      </c>
      <c r="M23" s="39">
        <f t="shared" ref="M23:M27" si="1">VLOOKUP(L23,Escala_valor,2,FALSE)</f>
        <v>0</v>
      </c>
      <c r="N23" s="113"/>
      <c r="O23" s="113"/>
      <c r="P23" s="113"/>
    </row>
    <row r="24" spans="2:16" ht="23.25">
      <c r="B24" s="69" t="s">
        <v>90</v>
      </c>
      <c r="C24" s="70"/>
      <c r="D24" s="80" t="s">
        <v>176</v>
      </c>
      <c r="E24" s="71"/>
      <c r="F24" s="26"/>
      <c r="G24" s="27"/>
      <c r="H24" s="28"/>
      <c r="I24" s="28"/>
      <c r="J24" s="29"/>
      <c r="K24" s="68"/>
      <c r="L24" s="38" t="s">
        <v>40</v>
      </c>
      <c r="M24" s="39">
        <f t="shared" si="1"/>
        <v>0</v>
      </c>
      <c r="N24" s="113"/>
      <c r="O24" s="113"/>
      <c r="P24" s="113"/>
    </row>
    <row r="25" spans="2:16" ht="15">
      <c r="B25" s="63"/>
      <c r="C25" s="70"/>
      <c r="D25" s="80" t="s">
        <v>177</v>
      </c>
      <c r="E25" s="71"/>
      <c r="F25" s="26"/>
      <c r="G25" s="27"/>
      <c r="H25" s="28"/>
      <c r="I25" s="28"/>
      <c r="J25" s="29"/>
      <c r="K25" s="45"/>
      <c r="L25" s="38" t="s">
        <v>40</v>
      </c>
      <c r="M25" s="39">
        <f t="shared" si="1"/>
        <v>0</v>
      </c>
      <c r="N25" s="113"/>
      <c r="O25" s="113"/>
      <c r="P25" s="113"/>
    </row>
    <row r="26" spans="2:16" ht="15">
      <c r="B26" s="63"/>
      <c r="C26" s="70"/>
      <c r="D26" s="80" t="s">
        <v>178</v>
      </c>
      <c r="E26" s="71"/>
      <c r="F26" s="26"/>
      <c r="G26" s="27"/>
      <c r="H26" s="25"/>
      <c r="I26" s="25"/>
      <c r="J26" s="29"/>
      <c r="K26" s="45"/>
      <c r="L26" s="38" t="s">
        <v>40</v>
      </c>
      <c r="M26" s="39">
        <f t="shared" si="1"/>
        <v>0</v>
      </c>
      <c r="N26" s="113"/>
      <c r="O26" s="113"/>
      <c r="P26" s="113"/>
    </row>
    <row r="27" spans="2:16" ht="15">
      <c r="B27" s="63"/>
      <c r="C27" s="72"/>
      <c r="D27" s="80" t="s">
        <v>179</v>
      </c>
      <c r="E27" s="73"/>
      <c r="F27" s="30"/>
      <c r="G27" s="31"/>
      <c r="H27" s="32"/>
      <c r="I27" s="32"/>
      <c r="J27" s="33"/>
      <c r="K27" s="45"/>
      <c r="L27" s="38" t="s">
        <v>40</v>
      </c>
      <c r="M27" s="39">
        <f t="shared" si="1"/>
        <v>0</v>
      </c>
      <c r="N27" s="113"/>
      <c r="O27" s="113"/>
      <c r="P27" s="113"/>
    </row>
    <row r="28" spans="2:16">
      <c r="N28" s="74"/>
    </row>
    <row r="29" spans="2:16" ht="15.75">
      <c r="N29" s="121" t="s">
        <v>221</v>
      </c>
      <c r="O29" s="122"/>
      <c r="P29" s="75" t="s">
        <v>220</v>
      </c>
    </row>
    <row r="30" spans="2:16" ht="15" customHeight="1">
      <c r="N30" s="117" t="s">
        <v>108</v>
      </c>
      <c r="O30" s="118"/>
      <c r="P30" s="76">
        <f>IF(COUNTIF(L23:L27,"Excelente")&gt;=2,O22,IF(LARGE(M23:M27,1)&lt;&gt;LARGE(M23:M27,2),(LARGE(M23:M27,1)*(O22/2)+(LARGE(M23:M27,2)*(O22/2))),IF(LARGE(M23:M27,1)=LARGE(M23:M27,2),(LARGE(M23:M27,1)*(O22)))))</f>
        <v>0</v>
      </c>
    </row>
    <row r="31" spans="2:16" ht="15">
      <c r="N31" s="117" t="s">
        <v>106</v>
      </c>
      <c r="O31" s="118"/>
      <c r="P31" s="77">
        <f>IF(LARGE(M23:M27,3)=  'Escalas y puntajes'!$D$6,0.5,0)  +  IF(LARGE(M23:M27,4)=     'Escalas y puntajes'!$D$6,0.5,0) +  IF(LARGE(M23:M27,5)='Escalas y puntajes'!$D$6,0.5,0)</f>
        <v>0</v>
      </c>
    </row>
    <row r="32" spans="2:16" ht="15" customHeight="1">
      <c r="N32" s="117" t="s">
        <v>230</v>
      </c>
      <c r="O32" s="118"/>
      <c r="P32" s="78">
        <f>IF(LARGE(M23:M27,3)&gt;='Escalas y puntajes'!$D$5,1,0)  +  IF(LARGE(M23:M27,4)&gt;='Escalas y puntajes'!$D$5,1,0)+  IF(LARGE(M23:M27,5)&gt;='Escalas y puntajes'!$D$5,1,0)</f>
        <v>0</v>
      </c>
    </row>
    <row r="33" spans="2:16" ht="15.75">
      <c r="N33" s="119" t="s">
        <v>105</v>
      </c>
      <c r="O33" s="120"/>
      <c r="P33" s="79">
        <f>+P30+P31+P32</f>
        <v>0</v>
      </c>
    </row>
    <row r="34" spans="2:16">
      <c r="K34" s="45"/>
    </row>
    <row r="35" spans="2:16">
      <c r="K35" s="45"/>
    </row>
    <row r="36" spans="2:16" ht="30">
      <c r="B36" s="56"/>
      <c r="C36" s="57"/>
      <c r="I36" s="58"/>
      <c r="J36" s="59" t="s">
        <v>150</v>
      </c>
      <c r="K36" s="60"/>
      <c r="L36" s="114" t="s">
        <v>28</v>
      </c>
      <c r="M36" s="114"/>
      <c r="N36" s="115"/>
      <c r="O36" s="40" t="s">
        <v>222</v>
      </c>
      <c r="P36" s="40" t="s">
        <v>107</v>
      </c>
    </row>
    <row r="37" spans="2:16" ht="15.75">
      <c r="B37" s="61" t="s">
        <v>112</v>
      </c>
      <c r="C37" s="62" t="s">
        <v>148</v>
      </c>
      <c r="D37" s="61" t="s">
        <v>74</v>
      </c>
      <c r="E37" s="61" t="s">
        <v>224</v>
      </c>
      <c r="F37" s="61" t="s">
        <v>234</v>
      </c>
      <c r="G37" s="61" t="s">
        <v>226</v>
      </c>
      <c r="H37" s="61" t="s">
        <v>227</v>
      </c>
      <c r="I37" s="61" t="s">
        <v>116</v>
      </c>
      <c r="J37" s="61" t="s">
        <v>228</v>
      </c>
      <c r="K37" s="58"/>
      <c r="L37" s="41" t="s">
        <v>102</v>
      </c>
      <c r="M37" s="42" t="s">
        <v>37</v>
      </c>
      <c r="N37" s="43" t="s">
        <v>103</v>
      </c>
      <c r="O37" s="44">
        <f>INDEX(Tabla14[],MATCH(B39,Tabla14[Código],0),5)</f>
        <v>5</v>
      </c>
      <c r="P37" s="44">
        <f>+(COUNTIF(L38:L42,"Excelente"))+(COUNTIF(L38:L42,"MUY BUENA"))+(COUNTIF(L38:L42,"BUENA."))+(COUNTIF(L38:L42,"REGULAR"))+(COUNTIF(L38:L42,"No aporta"))</f>
        <v>0</v>
      </c>
    </row>
    <row r="38" spans="2:16" ht="25.5">
      <c r="B38" s="63"/>
      <c r="C38" s="64" t="s">
        <v>194</v>
      </c>
      <c r="D38" s="80" t="s">
        <v>180</v>
      </c>
      <c r="E38" s="66" t="s">
        <v>195</v>
      </c>
      <c r="F38" s="34"/>
      <c r="G38" s="35"/>
      <c r="H38" s="36"/>
      <c r="I38" s="36"/>
      <c r="J38" s="37"/>
      <c r="K38" s="68"/>
      <c r="L38" s="38" t="s">
        <v>40</v>
      </c>
      <c r="M38" s="39">
        <f t="shared" ref="M38:M42" si="2">VLOOKUP(L38,Escala_valor,2,FALSE)</f>
        <v>0</v>
      </c>
      <c r="N38" s="113"/>
      <c r="O38" s="113"/>
      <c r="P38" s="113"/>
    </row>
    <row r="39" spans="2:16" ht="23.25">
      <c r="B39" s="69" t="s">
        <v>91</v>
      </c>
      <c r="C39" s="70"/>
      <c r="D39" s="80" t="s">
        <v>181</v>
      </c>
      <c r="E39" s="71"/>
      <c r="F39" s="26"/>
      <c r="G39" s="27"/>
      <c r="H39" s="28"/>
      <c r="I39" s="28"/>
      <c r="J39" s="29"/>
      <c r="K39" s="68"/>
      <c r="L39" s="38" t="s">
        <v>40</v>
      </c>
      <c r="M39" s="39">
        <f t="shared" si="2"/>
        <v>0</v>
      </c>
      <c r="N39" s="113"/>
      <c r="O39" s="113"/>
      <c r="P39" s="113"/>
    </row>
    <row r="40" spans="2:16" ht="15">
      <c r="B40" s="63"/>
      <c r="C40" s="70"/>
      <c r="D40" s="80" t="s">
        <v>182</v>
      </c>
      <c r="E40" s="71"/>
      <c r="F40" s="26"/>
      <c r="G40" s="27"/>
      <c r="H40" s="28"/>
      <c r="I40" s="28"/>
      <c r="J40" s="29"/>
      <c r="K40" s="45"/>
      <c r="L40" s="38" t="s">
        <v>40</v>
      </c>
      <c r="M40" s="39">
        <f t="shared" si="2"/>
        <v>0</v>
      </c>
      <c r="N40" s="113"/>
      <c r="O40" s="113"/>
      <c r="P40" s="113"/>
    </row>
    <row r="41" spans="2:16" ht="15">
      <c r="B41" s="63"/>
      <c r="C41" s="70"/>
      <c r="D41" s="80" t="s">
        <v>183</v>
      </c>
      <c r="E41" s="71"/>
      <c r="F41" s="26"/>
      <c r="G41" s="27"/>
      <c r="H41" s="25"/>
      <c r="I41" s="25"/>
      <c r="J41" s="29"/>
      <c r="K41" s="45"/>
      <c r="L41" s="38" t="s">
        <v>40</v>
      </c>
      <c r="M41" s="39">
        <f t="shared" si="2"/>
        <v>0</v>
      </c>
      <c r="N41" s="113"/>
      <c r="O41" s="113"/>
      <c r="P41" s="113"/>
    </row>
    <row r="42" spans="2:16" ht="15">
      <c r="B42" s="63"/>
      <c r="C42" s="72"/>
      <c r="D42" s="80" t="s">
        <v>184</v>
      </c>
      <c r="E42" s="73"/>
      <c r="F42" s="30"/>
      <c r="G42" s="31"/>
      <c r="H42" s="32"/>
      <c r="I42" s="32"/>
      <c r="J42" s="33"/>
      <c r="K42" s="45"/>
      <c r="L42" s="38" t="s">
        <v>40</v>
      </c>
      <c r="M42" s="39">
        <f t="shared" si="2"/>
        <v>0</v>
      </c>
      <c r="N42" s="113"/>
      <c r="O42" s="113"/>
      <c r="P42" s="113"/>
    </row>
    <row r="43" spans="2:16">
      <c r="N43" s="74"/>
    </row>
    <row r="44" spans="2:16" ht="15.75">
      <c r="N44" s="121" t="s">
        <v>221</v>
      </c>
      <c r="O44" s="122"/>
      <c r="P44" s="75" t="s">
        <v>220</v>
      </c>
    </row>
    <row r="45" spans="2:16" ht="15">
      <c r="N45" s="117" t="s">
        <v>108</v>
      </c>
      <c r="O45" s="118"/>
      <c r="P45" s="76">
        <f>IF(COUNTIF(L38:L42,"Excelente")&gt;=2,O37,IF(LARGE(M38:M42,1)&lt;&gt;LARGE(M38:M42,2),(LARGE(M38:M42,1)*(O37/2)+(LARGE(M38:M42,2)*(O37/2))),IF(LARGE(M38:M42,1)=LARGE(M38:M42,2),(LARGE(M38:M42,1)*(O37)))))</f>
        <v>0</v>
      </c>
    </row>
    <row r="46" spans="2:16" ht="15">
      <c r="N46" s="117" t="s">
        <v>106</v>
      </c>
      <c r="O46" s="118"/>
      <c r="P46" s="77">
        <f>IF(LARGE(M38:M42,3)=  'Escalas y puntajes'!$D$6,0.5,0)  +  IF(LARGE(M38:M42,4)=     'Escalas y puntajes'!$D$6,0.5,0) +  IF(LARGE(M38:M42,5)='Escalas y puntajes'!$D$6,0.5,0)</f>
        <v>0</v>
      </c>
    </row>
    <row r="47" spans="2:16" ht="15">
      <c r="N47" s="117" t="s">
        <v>230</v>
      </c>
      <c r="O47" s="118"/>
      <c r="P47" s="78">
        <f>IF(LARGE(M38:M42,3)&gt;='Escalas y puntajes'!$D$5,1,0)  +  IF(LARGE(M38:M42,4)&gt;='Escalas y puntajes'!$D$5,1,0)+  IF(LARGE(M38:M42,5)&gt;='Escalas y puntajes'!$D$5,1,0)</f>
        <v>0</v>
      </c>
    </row>
    <row r="48" spans="2:16" ht="15.75">
      <c r="N48" s="119" t="s">
        <v>105</v>
      </c>
      <c r="O48" s="120"/>
      <c r="P48" s="79">
        <f>+P45+P46+P47</f>
        <v>0</v>
      </c>
    </row>
    <row r="49" spans="2:16">
      <c r="K49" s="45"/>
    </row>
    <row r="50" spans="2:16" ht="30">
      <c r="B50" s="56"/>
      <c r="C50" s="57"/>
      <c r="I50" s="58"/>
      <c r="J50" s="59" t="s">
        <v>150</v>
      </c>
      <c r="K50" s="60"/>
      <c r="L50" s="114" t="s">
        <v>28</v>
      </c>
      <c r="M50" s="114"/>
      <c r="N50" s="115"/>
      <c r="O50" s="40" t="s">
        <v>222</v>
      </c>
      <c r="P50" s="40" t="s">
        <v>107</v>
      </c>
    </row>
    <row r="51" spans="2:16" ht="15.75">
      <c r="B51" s="61" t="s">
        <v>112</v>
      </c>
      <c r="C51" s="62" t="s">
        <v>148</v>
      </c>
      <c r="D51" s="61" t="s">
        <v>74</v>
      </c>
      <c r="E51" s="61" t="s">
        <v>224</v>
      </c>
      <c r="F51" s="61" t="s">
        <v>234</v>
      </c>
      <c r="G51" s="61" t="s">
        <v>226</v>
      </c>
      <c r="H51" s="61" t="s">
        <v>227</v>
      </c>
      <c r="I51" s="61" t="s">
        <v>116</v>
      </c>
      <c r="J51" s="61" t="s">
        <v>228</v>
      </c>
      <c r="K51" s="58"/>
      <c r="L51" s="41" t="s">
        <v>102</v>
      </c>
      <c r="M51" s="42" t="s">
        <v>37</v>
      </c>
      <c r="N51" s="43" t="s">
        <v>103</v>
      </c>
      <c r="O51" s="44">
        <f>INDEX(Tabla14[],MATCH(B53,Tabla14[Código],0),5)</f>
        <v>5</v>
      </c>
      <c r="P51" s="44">
        <f>+(COUNTIF(L52:L56,"Excelente"))+(COUNTIF(L52:L56,"MUY BUENA"))+(COUNTIF(L52:L56,"BUENA."))+(COUNTIF(L52:L56,"REGULAR"))+(COUNTIF(L52:L56,"No aporta"))</f>
        <v>0</v>
      </c>
    </row>
    <row r="52" spans="2:16" ht="38.25">
      <c r="B52" s="63"/>
      <c r="C52" s="64" t="s">
        <v>196</v>
      </c>
      <c r="D52" s="80" t="s">
        <v>185</v>
      </c>
      <c r="E52" s="66" t="s">
        <v>197</v>
      </c>
      <c r="F52" s="34"/>
      <c r="G52" s="35"/>
      <c r="H52" s="36"/>
      <c r="I52" s="36"/>
      <c r="J52" s="37"/>
      <c r="K52" s="68"/>
      <c r="L52" s="38" t="s">
        <v>40</v>
      </c>
      <c r="M52" s="39">
        <f t="shared" ref="M52:M56" si="3">VLOOKUP(L52,Escala_valor,2,FALSE)</f>
        <v>0</v>
      </c>
      <c r="N52" s="113"/>
      <c r="O52" s="113"/>
      <c r="P52" s="113"/>
    </row>
    <row r="53" spans="2:16" ht="23.25">
      <c r="B53" s="69" t="s">
        <v>92</v>
      </c>
      <c r="C53" s="70"/>
      <c r="D53" s="80" t="s">
        <v>186</v>
      </c>
      <c r="E53" s="71"/>
      <c r="F53" s="26"/>
      <c r="G53" s="27"/>
      <c r="H53" s="28"/>
      <c r="I53" s="28"/>
      <c r="J53" s="29"/>
      <c r="K53" s="68"/>
      <c r="L53" s="38" t="s">
        <v>40</v>
      </c>
      <c r="M53" s="39">
        <f t="shared" si="3"/>
        <v>0</v>
      </c>
      <c r="N53" s="113"/>
      <c r="O53" s="113"/>
      <c r="P53" s="113"/>
    </row>
    <row r="54" spans="2:16" ht="15">
      <c r="B54" s="63"/>
      <c r="C54" s="70"/>
      <c r="D54" s="80" t="s">
        <v>187</v>
      </c>
      <c r="E54" s="71"/>
      <c r="F54" s="26"/>
      <c r="G54" s="27"/>
      <c r="H54" s="28"/>
      <c r="I54" s="28"/>
      <c r="J54" s="29"/>
      <c r="K54" s="45"/>
      <c r="L54" s="38" t="s">
        <v>40</v>
      </c>
      <c r="M54" s="39">
        <f t="shared" si="3"/>
        <v>0</v>
      </c>
      <c r="N54" s="113"/>
      <c r="O54" s="113"/>
      <c r="P54" s="113"/>
    </row>
    <row r="55" spans="2:16" ht="15">
      <c r="B55" s="63"/>
      <c r="C55" s="70"/>
      <c r="D55" s="80" t="s">
        <v>188</v>
      </c>
      <c r="E55" s="71"/>
      <c r="F55" s="26"/>
      <c r="G55" s="27"/>
      <c r="H55" s="25"/>
      <c r="I55" s="25"/>
      <c r="J55" s="29"/>
      <c r="K55" s="45"/>
      <c r="L55" s="38" t="s">
        <v>40</v>
      </c>
      <c r="M55" s="39">
        <f t="shared" si="3"/>
        <v>0</v>
      </c>
      <c r="N55" s="113"/>
      <c r="O55" s="113"/>
      <c r="P55" s="113"/>
    </row>
    <row r="56" spans="2:16" ht="15">
      <c r="B56" s="63"/>
      <c r="C56" s="72"/>
      <c r="D56" s="80" t="s">
        <v>189</v>
      </c>
      <c r="E56" s="73"/>
      <c r="F56" s="30"/>
      <c r="G56" s="31"/>
      <c r="H56" s="32"/>
      <c r="I56" s="32"/>
      <c r="J56" s="33"/>
      <c r="K56" s="45"/>
      <c r="L56" s="38" t="s">
        <v>40</v>
      </c>
      <c r="M56" s="39">
        <f t="shared" si="3"/>
        <v>0</v>
      </c>
      <c r="N56" s="113"/>
      <c r="O56" s="113"/>
      <c r="P56" s="113"/>
    </row>
    <row r="57" spans="2:16">
      <c r="N57" s="74"/>
    </row>
    <row r="58" spans="2:16" ht="15.75">
      <c r="N58" s="121" t="s">
        <v>221</v>
      </c>
      <c r="O58" s="122"/>
      <c r="P58" s="75" t="s">
        <v>220</v>
      </c>
    </row>
    <row r="59" spans="2:16" ht="15">
      <c r="N59" s="117" t="s">
        <v>108</v>
      </c>
      <c r="O59" s="118"/>
      <c r="P59" s="76">
        <f>IF(COUNTIF(L52:L56,"Excelente")&gt;=2,O51,IF(LARGE(M52:M56,1)&lt;&gt;LARGE(M52:M56,2),(LARGE(M52:M56,1)*(O51/2)+(LARGE(M52:M56,2)*(O51/2))),IF(LARGE(M52:M56,1)=LARGE(M52:M56,2),(LARGE(M52:M56,1)*(O51)))))</f>
        <v>0</v>
      </c>
    </row>
    <row r="60" spans="2:16" ht="15">
      <c r="N60" s="117" t="s">
        <v>106</v>
      </c>
      <c r="O60" s="118"/>
      <c r="P60" s="77">
        <f>IF(LARGE(M52:M56,3)=  'Escalas y puntajes'!$D$6,0.5,0)  +  IF(LARGE(M52:M56,4)=     'Escalas y puntajes'!$D$6,0.5,0) +  IF(LARGE(M52:M56,5)='Escalas y puntajes'!$D$6,0.5,0)</f>
        <v>0</v>
      </c>
    </row>
    <row r="61" spans="2:16" ht="15">
      <c r="N61" s="117" t="s">
        <v>230</v>
      </c>
      <c r="O61" s="118"/>
      <c r="P61" s="78">
        <f>IF(LARGE(M52:M56,3)&gt;='Escalas y puntajes'!$D$5,1,0)  +  IF(LARGE(M52:M56,4)&gt;='Escalas y puntajes'!$D$5,1,0)+  IF(LARGE(M52:M56,5)&gt;='Escalas y puntajes'!$D$5,1,0)</f>
        <v>0</v>
      </c>
    </row>
    <row r="62" spans="2:16" ht="15.75">
      <c r="N62" s="119" t="s">
        <v>105</v>
      </c>
      <c r="O62" s="120"/>
      <c r="P62" s="79">
        <f>+P59+P60+P61</f>
        <v>0</v>
      </c>
    </row>
    <row r="64" spans="2:16">
      <c r="K64" s="45"/>
    </row>
    <row r="65" spans="2:16" ht="30">
      <c r="B65" s="56"/>
      <c r="C65" s="57"/>
      <c r="I65" s="58"/>
      <c r="J65" s="59" t="s">
        <v>150</v>
      </c>
      <c r="K65" s="60"/>
      <c r="L65" s="114" t="s">
        <v>28</v>
      </c>
      <c r="M65" s="114"/>
      <c r="N65" s="115"/>
      <c r="O65" s="40" t="s">
        <v>222</v>
      </c>
      <c r="P65" s="40" t="s">
        <v>107</v>
      </c>
    </row>
    <row r="66" spans="2:16" ht="15.75">
      <c r="B66" s="61" t="s">
        <v>112</v>
      </c>
      <c r="C66" s="62" t="s">
        <v>148</v>
      </c>
      <c r="D66" s="61" t="s">
        <v>74</v>
      </c>
      <c r="E66" s="61" t="s">
        <v>224</v>
      </c>
      <c r="F66" s="61" t="s">
        <v>234</v>
      </c>
      <c r="G66" s="61" t="s">
        <v>226</v>
      </c>
      <c r="H66" s="61" t="s">
        <v>227</v>
      </c>
      <c r="I66" s="61" t="s">
        <v>116</v>
      </c>
      <c r="J66" s="61" t="s">
        <v>228</v>
      </c>
      <c r="K66" s="58"/>
      <c r="L66" s="41" t="s">
        <v>102</v>
      </c>
      <c r="M66" s="42" t="s">
        <v>37</v>
      </c>
      <c r="N66" s="43" t="s">
        <v>103</v>
      </c>
      <c r="O66" s="44">
        <f>INDEX(Tabla14[],MATCH(B68,Tabla14[Código],0),5)</f>
        <v>5</v>
      </c>
      <c r="P66" s="44">
        <f>+(COUNTIF(L67:L71,"Excelente"))+(COUNTIF(L67:L71,"MUY BUENA"))+(COUNTIF(L67:L71,"BUENA."))+(COUNTIF(L67:L71,"REGULAR"))+(COUNTIF(L67:L71,"No aporta"))</f>
        <v>0</v>
      </c>
    </row>
    <row r="67" spans="2:16" ht="25.5">
      <c r="B67" s="63"/>
      <c r="C67" s="64" t="s">
        <v>254</v>
      </c>
      <c r="D67" s="80" t="s">
        <v>198</v>
      </c>
      <c r="E67" s="66" t="s">
        <v>255</v>
      </c>
      <c r="F67" s="34"/>
      <c r="G67" s="35"/>
      <c r="H67" s="36"/>
      <c r="I67" s="36"/>
      <c r="J67" s="37"/>
      <c r="K67" s="68"/>
      <c r="L67" s="38" t="s">
        <v>40</v>
      </c>
      <c r="M67" s="39">
        <f t="shared" ref="M67:M71" si="4">VLOOKUP(L67,Escala_valor,2,FALSE)</f>
        <v>0</v>
      </c>
      <c r="N67" s="113"/>
      <c r="O67" s="113"/>
      <c r="P67" s="113"/>
    </row>
    <row r="68" spans="2:16" ht="23.25">
      <c r="B68" s="69" t="s">
        <v>93</v>
      </c>
      <c r="C68" s="70"/>
      <c r="D68" s="80" t="s">
        <v>199</v>
      </c>
      <c r="E68" s="71"/>
      <c r="F68" s="26"/>
      <c r="G68" s="27"/>
      <c r="H68" s="28"/>
      <c r="I68" s="28"/>
      <c r="J68" s="29"/>
      <c r="K68" s="68"/>
      <c r="L68" s="38" t="s">
        <v>40</v>
      </c>
      <c r="M68" s="39">
        <f t="shared" si="4"/>
        <v>0</v>
      </c>
      <c r="N68" s="113"/>
      <c r="O68" s="113"/>
      <c r="P68" s="113"/>
    </row>
    <row r="69" spans="2:16" ht="15">
      <c r="B69" s="63"/>
      <c r="C69" s="70"/>
      <c r="D69" s="80" t="s">
        <v>200</v>
      </c>
      <c r="E69" s="71"/>
      <c r="F69" s="26"/>
      <c r="G69" s="27"/>
      <c r="H69" s="28"/>
      <c r="I69" s="28"/>
      <c r="J69" s="29"/>
      <c r="K69" s="45"/>
      <c r="L69" s="38" t="s">
        <v>40</v>
      </c>
      <c r="M69" s="39">
        <f t="shared" si="4"/>
        <v>0</v>
      </c>
      <c r="N69" s="113"/>
      <c r="O69" s="113"/>
      <c r="P69" s="113"/>
    </row>
    <row r="70" spans="2:16" ht="15">
      <c r="B70" s="63"/>
      <c r="C70" s="70"/>
      <c r="D70" s="80" t="s">
        <v>201</v>
      </c>
      <c r="E70" s="71"/>
      <c r="F70" s="26"/>
      <c r="G70" s="27"/>
      <c r="H70" s="25"/>
      <c r="I70" s="25"/>
      <c r="J70" s="29"/>
      <c r="K70" s="45"/>
      <c r="L70" s="38" t="s">
        <v>40</v>
      </c>
      <c r="M70" s="39">
        <f t="shared" si="4"/>
        <v>0</v>
      </c>
      <c r="N70" s="113"/>
      <c r="O70" s="113"/>
      <c r="P70" s="113"/>
    </row>
    <row r="71" spans="2:16" ht="15">
      <c r="B71" s="63"/>
      <c r="C71" s="72"/>
      <c r="D71" s="80" t="s">
        <v>202</v>
      </c>
      <c r="E71" s="73"/>
      <c r="F71" s="30"/>
      <c r="G71" s="31"/>
      <c r="H71" s="32"/>
      <c r="I71" s="32"/>
      <c r="J71" s="33"/>
      <c r="K71" s="45"/>
      <c r="L71" s="38" t="s">
        <v>40</v>
      </c>
      <c r="M71" s="39">
        <f t="shared" si="4"/>
        <v>0</v>
      </c>
      <c r="N71" s="113"/>
      <c r="O71" s="113"/>
      <c r="P71" s="113"/>
    </row>
    <row r="72" spans="2:16">
      <c r="N72" s="74"/>
    </row>
    <row r="73" spans="2:16" ht="15.75">
      <c r="N73" s="121" t="s">
        <v>221</v>
      </c>
      <c r="O73" s="122"/>
      <c r="P73" s="75" t="s">
        <v>220</v>
      </c>
    </row>
    <row r="74" spans="2:16" ht="15">
      <c r="N74" s="117" t="s">
        <v>108</v>
      </c>
      <c r="O74" s="118"/>
      <c r="P74" s="76">
        <f>IF(COUNTIF(L67:L71,"Excelente")&gt;=2,O66,IF(LARGE(M67:M71,1)&lt;&gt;LARGE(M67:M71,2),(LARGE(M67:M71,1)*(O66/2)+(LARGE(M67:M71,2)*(O66/2))),IF(LARGE(M67:M71,1)=LARGE(M67:M71,2),(LARGE(M67:M71,1)*(O66)))))</f>
        <v>0</v>
      </c>
    </row>
    <row r="75" spans="2:16" ht="15">
      <c r="N75" s="117" t="s">
        <v>106</v>
      </c>
      <c r="O75" s="118"/>
      <c r="P75" s="77">
        <f>IF(LARGE(M67:M71,3)=  'Escalas y puntajes'!$D$6,0.5,0)  +  IF(LARGE(M67:M71,4)=     'Escalas y puntajes'!$D$6,0.5,0) +  IF(LARGE(M67:M71,5)='Escalas y puntajes'!$D$6,0.5,0)</f>
        <v>0</v>
      </c>
    </row>
    <row r="76" spans="2:16" ht="15">
      <c r="N76" s="117" t="s">
        <v>230</v>
      </c>
      <c r="O76" s="118"/>
      <c r="P76" s="78">
        <f>IF(LARGE(M67:M71,3)&gt;='Escalas y puntajes'!$D$5,1,0)  +  IF(LARGE(M67:M71,4)&gt;='Escalas y puntajes'!$D$5,1,0)+  IF(LARGE(M67:M71,5)&gt;='Escalas y puntajes'!$D$5,1,0)</f>
        <v>0</v>
      </c>
    </row>
    <row r="77" spans="2:16" ht="15.75">
      <c r="N77" s="119" t="s">
        <v>105</v>
      </c>
      <c r="O77" s="120"/>
      <c r="P77" s="79">
        <f>+P74+P75+P76</f>
        <v>0</v>
      </c>
    </row>
    <row r="78" spans="2:16">
      <c r="K78" s="45"/>
    </row>
  </sheetData>
  <sheetProtection algorithmName="SHA-512" hashValue="iO0//pVDn4pifq86JxeAZNWWujcXjElPVWjmFdOwvB6mP0pvCwDdleub88h31OG7AkSS8Kl/+yLpor11ctXlSA==" saltValue="+IKbfl8LjmL32TC6RJW//w==" spinCount="100000" sheet="1" formatCells="0" formatRows="0"/>
  <mergeCells count="56">
    <mergeCell ref="N19:O19"/>
    <mergeCell ref="C4:I4"/>
    <mergeCell ref="L7:N7"/>
    <mergeCell ref="N9:P9"/>
    <mergeCell ref="N10:P10"/>
    <mergeCell ref="N11:P11"/>
    <mergeCell ref="N12:P12"/>
    <mergeCell ref="N13:P13"/>
    <mergeCell ref="N15:O15"/>
    <mergeCell ref="N16:O16"/>
    <mergeCell ref="N17:O17"/>
    <mergeCell ref="N18:O18"/>
    <mergeCell ref="L36:N36"/>
    <mergeCell ref="L21:N21"/>
    <mergeCell ref="N23:P23"/>
    <mergeCell ref="N24:P24"/>
    <mergeCell ref="N25:P25"/>
    <mergeCell ref="N26:P26"/>
    <mergeCell ref="N27:P27"/>
    <mergeCell ref="N29:O29"/>
    <mergeCell ref="N30:O30"/>
    <mergeCell ref="N31:O31"/>
    <mergeCell ref="N32:O32"/>
    <mergeCell ref="N33:O33"/>
    <mergeCell ref="N52:P52"/>
    <mergeCell ref="N38:P38"/>
    <mergeCell ref="N39:P39"/>
    <mergeCell ref="N40:P40"/>
    <mergeCell ref="N41:P41"/>
    <mergeCell ref="N42:P42"/>
    <mergeCell ref="N44:O44"/>
    <mergeCell ref="N45:O45"/>
    <mergeCell ref="N46:O46"/>
    <mergeCell ref="N47:O47"/>
    <mergeCell ref="N48:O48"/>
    <mergeCell ref="L50:N50"/>
    <mergeCell ref="N68:P68"/>
    <mergeCell ref="N53:P53"/>
    <mergeCell ref="N54:P54"/>
    <mergeCell ref="N55:P55"/>
    <mergeCell ref="N56:P56"/>
    <mergeCell ref="N58:O58"/>
    <mergeCell ref="N59:O59"/>
    <mergeCell ref="N60:O60"/>
    <mergeCell ref="N61:O61"/>
    <mergeCell ref="N62:O62"/>
    <mergeCell ref="L65:N65"/>
    <mergeCell ref="N67:P67"/>
    <mergeCell ref="N76:O76"/>
    <mergeCell ref="N77:O77"/>
    <mergeCell ref="N69:P69"/>
    <mergeCell ref="N70:P70"/>
    <mergeCell ref="N71:P71"/>
    <mergeCell ref="N73:O73"/>
    <mergeCell ref="N74:O74"/>
    <mergeCell ref="N75:O75"/>
  </mergeCells>
  <phoneticPr fontId="33" type="noConversion"/>
  <conditionalFormatting sqref="L9:L13">
    <cfRule type="containsText" dxfId="48" priority="35" operator="containsText" text="No aporta">
      <formula>NOT(ISERROR(SEARCH("No aporta",L9)))</formula>
    </cfRule>
    <cfRule type="containsText" dxfId="47" priority="34" operator="containsText" text="Muy buena">
      <formula>NOT(ISERROR(SEARCH("Muy buena",L9)))</formula>
    </cfRule>
    <cfRule type="containsText" dxfId="46" priority="33" operator="containsText" text="Buena.">
      <formula>NOT(ISERROR(SEARCH("Buena.",L9)))</formula>
    </cfRule>
    <cfRule type="containsText" dxfId="45" priority="32" operator="containsText" text="Regular">
      <formula>NOT(ISERROR(SEARCH("Regular",L9)))</formula>
    </cfRule>
    <cfRule type="containsText" dxfId="44" priority="31" operator="containsText" text="Repetida">
      <formula>NOT(ISERROR(SEARCH("Repetida",L9)))</formula>
    </cfRule>
    <cfRule type="containsText" dxfId="43" priority="30" operator="containsText" text="Invalida">
      <formula>NOT(ISERROR(SEARCH("Invalida",L9)))</formula>
    </cfRule>
    <cfRule type="containsText" dxfId="42" priority="29" operator="containsText" text="Excelente">
      <formula>NOT(ISERROR(SEARCH("Excelente",L9)))</formula>
    </cfRule>
  </conditionalFormatting>
  <conditionalFormatting sqref="L23:L27">
    <cfRule type="containsText" dxfId="41" priority="28" operator="containsText" text="No aporta">
      <formula>NOT(ISERROR(SEARCH("No aporta",L23)))</formula>
    </cfRule>
    <cfRule type="containsText" dxfId="40" priority="27" operator="containsText" text="Muy buena">
      <formula>NOT(ISERROR(SEARCH("Muy buena",L23)))</formula>
    </cfRule>
    <cfRule type="containsText" dxfId="39" priority="26" operator="containsText" text="Buena.">
      <formula>NOT(ISERROR(SEARCH("Buena.",L23)))</formula>
    </cfRule>
    <cfRule type="containsText" dxfId="38" priority="25" operator="containsText" text="Regular">
      <formula>NOT(ISERROR(SEARCH("Regular",L23)))</formula>
    </cfRule>
    <cfRule type="containsText" dxfId="37" priority="24" operator="containsText" text="Repetida">
      <formula>NOT(ISERROR(SEARCH("Repetida",L23)))</formula>
    </cfRule>
    <cfRule type="containsText" dxfId="36" priority="23" operator="containsText" text="Invalida">
      <formula>NOT(ISERROR(SEARCH("Invalida",L23)))</formula>
    </cfRule>
    <cfRule type="containsText" dxfId="35" priority="22" operator="containsText" text="Excelente">
      <formula>NOT(ISERROR(SEARCH("Excelente",L23)))</formula>
    </cfRule>
  </conditionalFormatting>
  <conditionalFormatting sqref="L38:L42">
    <cfRule type="containsText" dxfId="34" priority="15" operator="containsText" text="Excelente">
      <formula>NOT(ISERROR(SEARCH("Excelente",L38)))</formula>
    </cfRule>
    <cfRule type="containsText" dxfId="33" priority="16" operator="containsText" text="Invalida">
      <formula>NOT(ISERROR(SEARCH("Invalida",L38)))</formula>
    </cfRule>
    <cfRule type="containsText" dxfId="32" priority="17" operator="containsText" text="Repetida">
      <formula>NOT(ISERROR(SEARCH("Repetida",L38)))</formula>
    </cfRule>
    <cfRule type="containsText" dxfId="31" priority="18" operator="containsText" text="Regular">
      <formula>NOT(ISERROR(SEARCH("Regular",L38)))</formula>
    </cfRule>
    <cfRule type="containsText" dxfId="30" priority="19" operator="containsText" text="Buena.">
      <formula>NOT(ISERROR(SEARCH("Buena.",L38)))</formula>
    </cfRule>
    <cfRule type="containsText" dxfId="29" priority="20" operator="containsText" text="Muy buena">
      <formula>NOT(ISERROR(SEARCH("Muy buena",L38)))</formula>
    </cfRule>
    <cfRule type="containsText" dxfId="28" priority="21" operator="containsText" text="No aporta">
      <formula>NOT(ISERROR(SEARCH("No aporta",L38)))</formula>
    </cfRule>
  </conditionalFormatting>
  <conditionalFormatting sqref="L52:L56">
    <cfRule type="containsText" dxfId="27" priority="14" operator="containsText" text="No aporta">
      <formula>NOT(ISERROR(SEARCH("No aporta",L52)))</formula>
    </cfRule>
    <cfRule type="containsText" dxfId="26" priority="13" operator="containsText" text="Muy buena">
      <formula>NOT(ISERROR(SEARCH("Muy buena",L52)))</formula>
    </cfRule>
    <cfRule type="containsText" dxfId="25" priority="12" operator="containsText" text="Buena.">
      <formula>NOT(ISERROR(SEARCH("Buena.",L52)))</formula>
    </cfRule>
    <cfRule type="containsText" dxfId="24" priority="11" operator="containsText" text="Regular">
      <formula>NOT(ISERROR(SEARCH("Regular",L52)))</formula>
    </cfRule>
    <cfRule type="containsText" dxfId="23" priority="10" operator="containsText" text="Repetida">
      <formula>NOT(ISERROR(SEARCH("Repetida",L52)))</formula>
    </cfRule>
    <cfRule type="containsText" dxfId="22" priority="9" operator="containsText" text="Invalida">
      <formula>NOT(ISERROR(SEARCH("Invalida",L52)))</formula>
    </cfRule>
    <cfRule type="containsText" dxfId="21" priority="8" operator="containsText" text="Excelente">
      <formula>NOT(ISERROR(SEARCH("Excelente",L52)))</formula>
    </cfRule>
  </conditionalFormatting>
  <conditionalFormatting sqref="L67:L71">
    <cfRule type="containsText" dxfId="20" priority="7" operator="containsText" text="No aporta">
      <formula>NOT(ISERROR(SEARCH("No aporta",L67)))</formula>
    </cfRule>
    <cfRule type="containsText" dxfId="19" priority="6" operator="containsText" text="Muy buena">
      <formula>NOT(ISERROR(SEARCH("Muy buena",L67)))</formula>
    </cfRule>
    <cfRule type="containsText" dxfId="18" priority="5" operator="containsText" text="Buena.">
      <formula>NOT(ISERROR(SEARCH("Buena.",L67)))</formula>
    </cfRule>
    <cfRule type="containsText" dxfId="17" priority="4" operator="containsText" text="Regular">
      <formula>NOT(ISERROR(SEARCH("Regular",L67)))</formula>
    </cfRule>
    <cfRule type="containsText" dxfId="16" priority="3" operator="containsText" text="Repetida">
      <formula>NOT(ISERROR(SEARCH("Repetida",L67)))</formula>
    </cfRule>
    <cfRule type="containsText" dxfId="15" priority="2" operator="containsText" text="Invalida">
      <formula>NOT(ISERROR(SEARCH("Invalida",L67)))</formula>
    </cfRule>
    <cfRule type="containsText" dxfId="14" priority="1" operator="containsText" text="Excelente">
      <formula>NOT(ISERROR(SEARCH("Excelente",L67)))</formula>
    </cfRule>
  </conditionalFormatting>
  <dataValidations disablePrompts="1" count="1">
    <dataValidation type="list" allowBlank="1" showInputMessage="1" showErrorMessage="1" sqref="L9:L13 L38:L42 L52:L56 L23:L27 L67:L71" xr:uid="{2017F278-9A38-4F3C-A0FE-2CA22438E741}">
      <formula1>Escala</formula1>
    </dataValidation>
  </dataValidations>
  <pageMargins left="0.7" right="0.7" top="0.75" bottom="0.75" header="0.3" footer="0.3"/>
  <pageSetup paperSize="146" orientation="portrait" r:id="rId1"/>
  <drawing r:id="rId2"/>
  <legacyDrawing r:id="rId3"/>
  <tableParts count="5">
    <tablePart r:id="rId4"/>
    <tablePart r:id="rId5"/>
    <tablePart r:id="rId6"/>
    <tablePart r:id="rId7"/>
    <tablePart r:id="rId8"/>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50CD-5B21-4ECE-8DB5-6890085FF970}">
  <sheetPr>
    <tabColor theme="9"/>
  </sheetPr>
  <dimension ref="B1:P37"/>
  <sheetViews>
    <sheetView showGridLines="0" zoomScale="85" zoomScaleNormal="85" workbookViewId="0">
      <selection activeCell="E34" sqref="E34"/>
    </sheetView>
  </sheetViews>
  <sheetFormatPr baseColWidth="10" defaultColWidth="11.5703125" defaultRowHeight="14.25"/>
  <cols>
    <col min="1" max="1" width="11.5703125" style="45"/>
    <col min="2" max="2" width="20.7109375" style="45" bestFit="1" customWidth="1"/>
    <col min="3" max="3" width="59" style="45" customWidth="1"/>
    <col min="4" max="4" width="12.28515625" style="45" bestFit="1" customWidth="1"/>
    <col min="5" max="5" width="59" style="45" customWidth="1"/>
    <col min="6" max="6" width="59" style="46" customWidth="1"/>
    <col min="7" max="10" width="59" style="45" customWidth="1"/>
    <col min="11" max="11" width="14.5703125" style="47" customWidth="1"/>
    <col min="12" max="12" width="15" style="45" hidden="1" customWidth="1"/>
    <col min="13" max="13" width="7.85546875" style="45" hidden="1" customWidth="1"/>
    <col min="14" max="14" width="45.42578125" style="45" hidden="1" customWidth="1"/>
    <col min="15" max="15" width="13.7109375" style="45" hidden="1" customWidth="1"/>
    <col min="16" max="16" width="11.28515625" style="45" hidden="1" customWidth="1"/>
    <col min="17" max="18" width="11.5703125" style="45" customWidth="1"/>
    <col min="19" max="19" width="3.85546875" style="45" customWidth="1"/>
    <col min="20" max="16384" width="11.5703125" style="45"/>
  </cols>
  <sheetData>
    <row r="1" spans="2:16">
      <c r="K1" s="45"/>
    </row>
    <row r="2" spans="2:16" ht="15">
      <c r="N2" s="48"/>
    </row>
    <row r="3" spans="2:16" ht="20.25">
      <c r="C3" s="49" t="s">
        <v>0</v>
      </c>
      <c r="D3" s="49"/>
      <c r="E3" s="49"/>
      <c r="F3" s="50"/>
      <c r="G3" s="50"/>
      <c r="H3" s="50"/>
      <c r="I3" s="50"/>
      <c r="J3" s="51"/>
      <c r="K3" s="52"/>
      <c r="N3" s="48"/>
    </row>
    <row r="4" spans="2:16" ht="20.25">
      <c r="B4" s="53"/>
      <c r="C4" s="116" t="s">
        <v>223</v>
      </c>
      <c r="D4" s="116"/>
      <c r="E4" s="116"/>
      <c r="F4" s="116"/>
      <c r="G4" s="116"/>
      <c r="H4" s="116"/>
      <c r="I4" s="116"/>
      <c r="J4" s="51"/>
      <c r="K4" s="52"/>
      <c r="N4" s="48"/>
    </row>
    <row r="5" spans="2:16" ht="20.25">
      <c r="B5" s="53"/>
      <c r="C5" s="53" t="s">
        <v>113</v>
      </c>
      <c r="D5" s="53"/>
      <c r="E5" s="53"/>
      <c r="F5" s="53"/>
      <c r="G5" s="53"/>
      <c r="H5" s="54"/>
      <c r="I5" s="54"/>
      <c r="J5" s="51"/>
      <c r="K5" s="52"/>
      <c r="N5" s="48"/>
    </row>
    <row r="6" spans="2:16" ht="20.25">
      <c r="B6" s="53"/>
      <c r="C6" s="53"/>
      <c r="D6" s="53"/>
      <c r="E6" s="53"/>
      <c r="F6" s="53"/>
      <c r="G6" s="53"/>
      <c r="J6" s="55"/>
    </row>
    <row r="7" spans="2:16" ht="30">
      <c r="B7" s="56"/>
      <c r="C7" s="57"/>
      <c r="I7" s="58"/>
      <c r="J7" s="59" t="s">
        <v>150</v>
      </c>
      <c r="K7" s="60"/>
      <c r="L7" s="114" t="s">
        <v>28</v>
      </c>
      <c r="M7" s="114"/>
      <c r="N7" s="115"/>
      <c r="O7" s="40" t="s">
        <v>222</v>
      </c>
      <c r="P7" s="40" t="s">
        <v>107</v>
      </c>
    </row>
    <row r="8" spans="2:16" ht="15.75">
      <c r="B8" s="61" t="s">
        <v>112</v>
      </c>
      <c r="C8" s="62" t="s">
        <v>57</v>
      </c>
      <c r="D8" s="61" t="s">
        <v>74</v>
      </c>
      <c r="E8" s="61" t="s">
        <v>224</v>
      </c>
      <c r="F8" s="61" t="s">
        <v>234</v>
      </c>
      <c r="G8" s="61" t="s">
        <v>226</v>
      </c>
      <c r="H8" s="61" t="s">
        <v>227</v>
      </c>
      <c r="I8" s="61" t="s">
        <v>116</v>
      </c>
      <c r="J8" s="61" t="s">
        <v>228</v>
      </c>
      <c r="K8" s="58"/>
      <c r="L8" s="41" t="s">
        <v>102</v>
      </c>
      <c r="M8" s="42" t="s">
        <v>37</v>
      </c>
      <c r="N8" s="43" t="s">
        <v>103</v>
      </c>
      <c r="O8" s="44">
        <f>INDEX(Tabla14[],MATCH(B10,Tabla14[Código],0),5)</f>
        <v>10</v>
      </c>
      <c r="P8" s="44">
        <f>+(COUNTIF(L9:L13,"Excelente"))+(COUNTIF(L9:L13,"MUY BUENA"))+(COUNTIF(L9:L13,"BUENA."))+(COUNTIF(L9:L13,"REGULAR"))+(COUNTIF(L9:L13,"No aporta"))</f>
        <v>0</v>
      </c>
    </row>
    <row r="9" spans="2:16" ht="38.25">
      <c r="B9" s="63"/>
      <c r="C9" s="64" t="s">
        <v>204</v>
      </c>
      <c r="D9" s="81" t="s">
        <v>206</v>
      </c>
      <c r="E9" s="66" t="s">
        <v>252</v>
      </c>
      <c r="F9" s="34"/>
      <c r="G9" s="35"/>
      <c r="H9" s="36"/>
      <c r="I9" s="36"/>
      <c r="J9" s="37"/>
      <c r="K9" s="68"/>
      <c r="L9" s="38" t="s">
        <v>40</v>
      </c>
      <c r="M9" s="39">
        <f t="shared" ref="M9:M13" si="0">VLOOKUP(L9,Escala_valor,2,FALSE)</f>
        <v>0</v>
      </c>
      <c r="N9" s="113"/>
      <c r="O9" s="113"/>
      <c r="P9" s="113"/>
    </row>
    <row r="10" spans="2:16" ht="23.25">
      <c r="B10" s="69" t="s">
        <v>98</v>
      </c>
      <c r="C10" s="70"/>
      <c r="D10" s="81" t="s">
        <v>207</v>
      </c>
      <c r="E10" s="71"/>
      <c r="F10" s="26"/>
      <c r="G10" s="27"/>
      <c r="H10" s="28"/>
      <c r="I10" s="28"/>
      <c r="J10" s="29"/>
      <c r="K10" s="68"/>
      <c r="L10" s="38" t="s">
        <v>40</v>
      </c>
      <c r="M10" s="39">
        <f t="shared" si="0"/>
        <v>0</v>
      </c>
      <c r="N10" s="113"/>
      <c r="O10" s="113"/>
      <c r="P10" s="113"/>
    </row>
    <row r="11" spans="2:16" ht="15">
      <c r="B11" s="63"/>
      <c r="C11" s="70"/>
      <c r="D11" s="81" t="s">
        <v>208</v>
      </c>
      <c r="E11" s="71"/>
      <c r="F11" s="26"/>
      <c r="G11" s="27"/>
      <c r="H11" s="28"/>
      <c r="I11" s="28"/>
      <c r="J11" s="29"/>
      <c r="K11" s="45"/>
      <c r="L11" s="38" t="s">
        <v>40</v>
      </c>
      <c r="M11" s="39">
        <f t="shared" si="0"/>
        <v>0</v>
      </c>
      <c r="N11" s="113"/>
      <c r="O11" s="113"/>
      <c r="P11" s="113"/>
    </row>
    <row r="12" spans="2:16" ht="15">
      <c r="B12" s="63"/>
      <c r="C12" s="70"/>
      <c r="D12" s="81" t="s">
        <v>209</v>
      </c>
      <c r="E12" s="71"/>
      <c r="F12" s="26"/>
      <c r="G12" s="27"/>
      <c r="H12" s="25"/>
      <c r="I12" s="25"/>
      <c r="J12" s="29"/>
      <c r="K12" s="45"/>
      <c r="L12" s="38" t="s">
        <v>40</v>
      </c>
      <c r="M12" s="39">
        <f t="shared" si="0"/>
        <v>0</v>
      </c>
      <c r="N12" s="113"/>
      <c r="O12" s="113"/>
      <c r="P12" s="113"/>
    </row>
    <row r="13" spans="2:16" ht="15">
      <c r="B13" s="63"/>
      <c r="C13" s="72"/>
      <c r="D13" s="81" t="s">
        <v>210</v>
      </c>
      <c r="E13" s="73"/>
      <c r="F13" s="30"/>
      <c r="G13" s="31"/>
      <c r="H13" s="32"/>
      <c r="I13" s="32"/>
      <c r="J13" s="33"/>
      <c r="K13" s="45"/>
      <c r="L13" s="38" t="s">
        <v>40</v>
      </c>
      <c r="M13" s="39">
        <f t="shared" si="0"/>
        <v>0</v>
      </c>
      <c r="N13" s="113"/>
      <c r="O13" s="113"/>
      <c r="P13" s="113"/>
    </row>
    <row r="14" spans="2:16">
      <c r="N14" s="74"/>
    </row>
    <row r="15" spans="2:16" ht="15.75">
      <c r="N15" s="121" t="s">
        <v>221</v>
      </c>
      <c r="O15" s="122"/>
      <c r="P15" s="75" t="s">
        <v>220</v>
      </c>
    </row>
    <row r="16" spans="2:16" ht="15" customHeight="1">
      <c r="N16" s="117" t="s">
        <v>108</v>
      </c>
      <c r="O16" s="118"/>
      <c r="P16" s="76">
        <f>IF(COUNTIF(L9:L13,"Excelente")&gt;=2,O8,IF(LARGE(M9:M13,1)&lt;&gt;LARGE(M9:M13,2),(LARGE(M9:M13,1)*(O8/2)+(LARGE(M9:M13,2)*(O8/2))),IF(LARGE(M9:M13,1)=LARGE(M9:M13,2),(LARGE(M9:M13,1)*(O8)))))</f>
        <v>0</v>
      </c>
    </row>
    <row r="17" spans="2:16" ht="15">
      <c r="N17" s="117" t="s">
        <v>106</v>
      </c>
      <c r="O17" s="118"/>
      <c r="P17" s="77">
        <f>IF(LARGE(M9:M13,3)=  'Escalas y puntajes'!$D$6,0.5,0)  +  IF(LARGE(M9:M13,4)=     'Escalas y puntajes'!$D$6,0.5,0) +  IF(LARGE(M9:M13,5)='Escalas y puntajes'!$D$6,0.5,0)</f>
        <v>0</v>
      </c>
    </row>
    <row r="18" spans="2:16" ht="15" customHeight="1">
      <c r="N18" s="117" t="s">
        <v>230</v>
      </c>
      <c r="O18" s="118"/>
      <c r="P18" s="78">
        <f>IF(LARGE(M9:M13,3)&gt;='Escalas y puntajes'!$D$5,1,0)  +  IF(LARGE(M9:M13,4)&gt;='Escalas y puntajes'!$D$5,1,0)+  IF(LARGE(M9:M13,5)&gt;='Escalas y puntajes'!$D$5,1,0)</f>
        <v>0</v>
      </c>
    </row>
    <row r="19" spans="2:16" ht="15.75">
      <c r="N19" s="119" t="s">
        <v>105</v>
      </c>
      <c r="O19" s="120"/>
      <c r="P19" s="79">
        <f>+P16+P17+P18</f>
        <v>0</v>
      </c>
    </row>
    <row r="20" spans="2:16">
      <c r="K20" s="45"/>
    </row>
    <row r="21" spans="2:16" ht="30">
      <c r="B21" s="56"/>
      <c r="C21" s="57"/>
      <c r="I21" s="58"/>
      <c r="J21" s="59" t="s">
        <v>150</v>
      </c>
      <c r="K21" s="60"/>
      <c r="L21" s="114" t="s">
        <v>28</v>
      </c>
      <c r="M21" s="114"/>
      <c r="N21" s="115"/>
      <c r="O21" s="40" t="s">
        <v>222</v>
      </c>
      <c r="P21" s="40" t="s">
        <v>107</v>
      </c>
    </row>
    <row r="22" spans="2:16" ht="15.75">
      <c r="B22" s="61" t="s">
        <v>112</v>
      </c>
      <c r="C22" s="62" t="s">
        <v>57</v>
      </c>
      <c r="D22" s="61" t="s">
        <v>74</v>
      </c>
      <c r="E22" s="61" t="s">
        <v>224</v>
      </c>
      <c r="F22" s="61" t="s">
        <v>234</v>
      </c>
      <c r="G22" s="61" t="s">
        <v>226</v>
      </c>
      <c r="H22" s="61" t="s">
        <v>227</v>
      </c>
      <c r="I22" s="61" t="s">
        <v>116</v>
      </c>
      <c r="J22" s="61" t="s">
        <v>228</v>
      </c>
      <c r="K22" s="58"/>
      <c r="L22" s="41" t="s">
        <v>102</v>
      </c>
      <c r="M22" s="42" t="s">
        <v>37</v>
      </c>
      <c r="N22" s="43" t="s">
        <v>103</v>
      </c>
      <c r="O22" s="44">
        <f>INDEX(Tabla14[],MATCH(B24,Tabla14[Código],0),5)</f>
        <v>10</v>
      </c>
      <c r="P22" s="44">
        <f>+(COUNTIF(L23:L27,"Excelente"))+(COUNTIF(L23:L27,"MUY BUENA"))+(COUNTIF(L23:L27,"BUENA."))+(COUNTIF(L23:L27,"REGULAR"))+(COUNTIF(L23:L27,"No aporta"))</f>
        <v>0</v>
      </c>
    </row>
    <row r="23" spans="2:16" ht="76.5">
      <c r="B23" s="63"/>
      <c r="C23" s="64" t="s">
        <v>205</v>
      </c>
      <c r="D23" s="81" t="s">
        <v>211</v>
      </c>
      <c r="E23" s="66" t="s">
        <v>253</v>
      </c>
      <c r="F23" s="34"/>
      <c r="G23" s="35"/>
      <c r="H23" s="36"/>
      <c r="I23" s="36"/>
      <c r="J23" s="37"/>
      <c r="K23" s="68"/>
      <c r="L23" s="38" t="s">
        <v>40</v>
      </c>
      <c r="M23" s="39">
        <f t="shared" ref="M23:M27" si="1">VLOOKUP(L23,Escala_valor,2,FALSE)</f>
        <v>0</v>
      </c>
      <c r="N23" s="113"/>
      <c r="O23" s="113"/>
      <c r="P23" s="113"/>
    </row>
    <row r="24" spans="2:16" ht="23.25">
      <c r="B24" s="69" t="s">
        <v>203</v>
      </c>
      <c r="C24" s="70"/>
      <c r="D24" s="81" t="s">
        <v>212</v>
      </c>
      <c r="E24" s="71"/>
      <c r="F24" s="26"/>
      <c r="G24" s="27"/>
      <c r="H24" s="28"/>
      <c r="I24" s="28"/>
      <c r="J24" s="29"/>
      <c r="K24" s="68"/>
      <c r="L24" s="38" t="s">
        <v>40</v>
      </c>
      <c r="M24" s="39">
        <f t="shared" si="1"/>
        <v>0</v>
      </c>
      <c r="N24" s="113"/>
      <c r="O24" s="113"/>
      <c r="P24" s="113"/>
    </row>
    <row r="25" spans="2:16" ht="15">
      <c r="B25" s="63"/>
      <c r="C25" s="70"/>
      <c r="D25" s="81" t="s">
        <v>213</v>
      </c>
      <c r="E25" s="71"/>
      <c r="F25" s="26"/>
      <c r="G25" s="27"/>
      <c r="H25" s="28"/>
      <c r="I25" s="28"/>
      <c r="J25" s="29"/>
      <c r="K25" s="45"/>
      <c r="L25" s="38" t="s">
        <v>40</v>
      </c>
      <c r="M25" s="39">
        <f t="shared" si="1"/>
        <v>0</v>
      </c>
      <c r="N25" s="113"/>
      <c r="O25" s="113"/>
      <c r="P25" s="113"/>
    </row>
    <row r="26" spans="2:16" ht="15">
      <c r="B26" s="63"/>
      <c r="C26" s="70"/>
      <c r="D26" s="81" t="s">
        <v>214</v>
      </c>
      <c r="E26" s="71"/>
      <c r="F26" s="26"/>
      <c r="G26" s="27"/>
      <c r="H26" s="25"/>
      <c r="I26" s="25"/>
      <c r="J26" s="29"/>
      <c r="K26" s="45"/>
      <c r="L26" s="38" t="s">
        <v>40</v>
      </c>
      <c r="M26" s="39">
        <f t="shared" si="1"/>
        <v>0</v>
      </c>
      <c r="N26" s="113"/>
      <c r="O26" s="113"/>
      <c r="P26" s="113"/>
    </row>
    <row r="27" spans="2:16" ht="15">
      <c r="B27" s="63"/>
      <c r="C27" s="72"/>
      <c r="D27" s="81" t="s">
        <v>215</v>
      </c>
      <c r="E27" s="73"/>
      <c r="F27" s="30"/>
      <c r="G27" s="31"/>
      <c r="H27" s="32"/>
      <c r="I27" s="32"/>
      <c r="J27" s="33"/>
      <c r="K27" s="45"/>
      <c r="L27" s="38" t="s">
        <v>40</v>
      </c>
      <c r="M27" s="39">
        <f t="shared" si="1"/>
        <v>0</v>
      </c>
      <c r="N27" s="113"/>
      <c r="O27" s="113"/>
      <c r="P27" s="113"/>
    </row>
    <row r="28" spans="2:16">
      <c r="N28" s="74"/>
    </row>
    <row r="29" spans="2:16" ht="15.75">
      <c r="N29" s="121" t="s">
        <v>221</v>
      </c>
      <c r="O29" s="122"/>
      <c r="P29" s="75" t="s">
        <v>220</v>
      </c>
    </row>
    <row r="30" spans="2:16" ht="15" customHeight="1">
      <c r="N30" s="117" t="s">
        <v>108</v>
      </c>
      <c r="O30" s="118"/>
      <c r="P30" s="76">
        <f>IF(COUNTIF(L23:L27,"Excelente")&gt;=2,O22,IF(LARGE(M23:M27,1)&lt;&gt;LARGE(M23:M27,2),(LARGE(M23:M27,1)*(O22/2)+(LARGE(M23:M27,2)*(O22/2))),IF(LARGE(M23:M27,1)=LARGE(M23:M27,2),(LARGE(M23:M27,1)*(O22)))))</f>
        <v>0</v>
      </c>
    </row>
    <row r="31" spans="2:16" ht="15">
      <c r="N31" s="117" t="s">
        <v>106</v>
      </c>
      <c r="O31" s="118"/>
      <c r="P31" s="77">
        <f>IF(LARGE(M23:M27,3)=  'Escalas y puntajes'!$D$6,0.5,0)  +  IF(LARGE(M23:M27,4)=     'Escalas y puntajes'!$D$6,0.5,0) +  IF(LARGE(M23:M27,5)='Escalas y puntajes'!$D$6,0.5,0)</f>
        <v>0</v>
      </c>
    </row>
    <row r="32" spans="2:16" ht="15" customHeight="1">
      <c r="N32" s="117" t="s">
        <v>230</v>
      </c>
      <c r="O32" s="118"/>
      <c r="P32" s="78">
        <f>IF(LARGE(M23:M27,3)&gt;='Escalas y puntajes'!$D$5,1,0)  +  IF(LARGE(M23:M27,4)&gt;='Escalas y puntajes'!$D$5,1,0)+  IF(LARGE(M23:M27,5)&gt;='Escalas y puntajes'!$D$5,1,0)</f>
        <v>0</v>
      </c>
    </row>
    <row r="33" spans="9:16" ht="15.75">
      <c r="N33" s="119" t="s">
        <v>105</v>
      </c>
      <c r="O33" s="120"/>
      <c r="P33" s="79">
        <f>+P30+P31+P32</f>
        <v>0</v>
      </c>
    </row>
    <row r="34" spans="9:16">
      <c r="K34" s="45"/>
    </row>
    <row r="35" spans="9:16">
      <c r="K35" s="45"/>
    </row>
    <row r="37" spans="9:16">
      <c r="I37" s="88"/>
      <c r="J37" s="89"/>
    </row>
  </sheetData>
  <sheetProtection algorithmName="SHA-512" hashValue="Zdm9binBXl54TE0oVP1q753JyMUxK0HEIeL2OqnhVc+FJXyTsMkltbCv6kb4H7kKGCwCWKM/ns2OxHrATu3gdw==" saltValue="KIe20AZEt0UbykUXdgUAdQ==" spinCount="100000" sheet="1" formatCells="0" formatRows="0"/>
  <mergeCells count="23">
    <mergeCell ref="N12:P12"/>
    <mergeCell ref="C4:I4"/>
    <mergeCell ref="L7:N7"/>
    <mergeCell ref="N9:P9"/>
    <mergeCell ref="N10:P10"/>
    <mergeCell ref="N11:P11"/>
    <mergeCell ref="N27:P27"/>
    <mergeCell ref="N13:P13"/>
    <mergeCell ref="N15:O15"/>
    <mergeCell ref="N16:O16"/>
    <mergeCell ref="N17:O17"/>
    <mergeCell ref="N18:O18"/>
    <mergeCell ref="N19:O19"/>
    <mergeCell ref="L21:N21"/>
    <mergeCell ref="N23:P23"/>
    <mergeCell ref="N24:P24"/>
    <mergeCell ref="N25:P25"/>
    <mergeCell ref="N26:P26"/>
    <mergeCell ref="N29:O29"/>
    <mergeCell ref="N30:O30"/>
    <mergeCell ref="N31:O31"/>
    <mergeCell ref="N32:O32"/>
    <mergeCell ref="N33:O33"/>
  </mergeCells>
  <phoneticPr fontId="33" type="noConversion"/>
  <conditionalFormatting sqref="L9:L13">
    <cfRule type="containsText" dxfId="13" priority="8" operator="containsText" text="Excelente">
      <formula>NOT(ISERROR(SEARCH("Excelente",L9)))</formula>
    </cfRule>
    <cfRule type="containsText" dxfId="12" priority="9" operator="containsText" text="Invalida">
      <formula>NOT(ISERROR(SEARCH("Invalida",L9)))</formula>
    </cfRule>
    <cfRule type="containsText" dxfId="11" priority="10" operator="containsText" text="Repetida">
      <formula>NOT(ISERROR(SEARCH("Repetida",L9)))</formula>
    </cfRule>
    <cfRule type="containsText" dxfId="10" priority="11" operator="containsText" text="Regular">
      <formula>NOT(ISERROR(SEARCH("Regular",L9)))</formula>
    </cfRule>
    <cfRule type="containsText" dxfId="9" priority="12" operator="containsText" text="Buena.">
      <formula>NOT(ISERROR(SEARCH("Buena.",L9)))</formula>
    </cfRule>
    <cfRule type="containsText" dxfId="8" priority="13" operator="containsText" text="Muy buena">
      <formula>NOT(ISERROR(SEARCH("Muy buena",L9)))</formula>
    </cfRule>
    <cfRule type="containsText" dxfId="7" priority="14" operator="containsText" text="No aporta">
      <formula>NOT(ISERROR(SEARCH("No aporta",L9)))</formula>
    </cfRule>
  </conditionalFormatting>
  <conditionalFormatting sqref="L23:L27">
    <cfRule type="containsText" dxfId="6" priority="1" operator="containsText" text="Excelente">
      <formula>NOT(ISERROR(SEARCH("Excelente",L23)))</formula>
    </cfRule>
    <cfRule type="containsText" dxfId="5" priority="2" operator="containsText" text="Invalida">
      <formula>NOT(ISERROR(SEARCH("Invalida",L23)))</formula>
    </cfRule>
    <cfRule type="containsText" dxfId="4" priority="3" operator="containsText" text="Repetida">
      <formula>NOT(ISERROR(SEARCH("Repetida",L23)))</formula>
    </cfRule>
    <cfRule type="containsText" dxfId="3" priority="4" operator="containsText" text="Regular">
      <formula>NOT(ISERROR(SEARCH("Regular",L23)))</formula>
    </cfRule>
    <cfRule type="containsText" dxfId="2" priority="5" operator="containsText" text="Buena.">
      <formula>NOT(ISERROR(SEARCH("Buena.",L23)))</formula>
    </cfRule>
    <cfRule type="containsText" dxfId="1" priority="6" operator="containsText" text="Muy buena">
      <formula>NOT(ISERROR(SEARCH("Muy buena",L23)))</formula>
    </cfRule>
    <cfRule type="containsText" dxfId="0" priority="7" operator="containsText" text="No aporta">
      <formula>NOT(ISERROR(SEARCH("No aporta",L23)))</formula>
    </cfRule>
  </conditionalFormatting>
  <dataValidations count="1">
    <dataValidation type="list" allowBlank="1" showInputMessage="1" showErrorMessage="1" sqref="L9:L13 L23:L27" xr:uid="{8FD4DF16-B98F-408B-BCBC-EA2C0FD0E03A}">
      <formula1>Escala</formula1>
    </dataValidation>
  </dataValidations>
  <pageMargins left="0.7" right="0.7" top="0.75" bottom="0.75" header="0.3" footer="0.3"/>
  <pageSetup paperSize="146" orientation="portrait" r:id="rId1"/>
  <drawing r:id="rId2"/>
  <legacyDrawing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2:T28"/>
  <sheetViews>
    <sheetView zoomScale="96" zoomScaleNormal="96" workbookViewId="0">
      <selection activeCell="E7" sqref="E7"/>
    </sheetView>
  </sheetViews>
  <sheetFormatPr baseColWidth="10" defaultRowHeight="15"/>
  <cols>
    <col min="3" max="3" width="14.42578125" customWidth="1"/>
    <col min="7" max="8" width="19.85546875" bestFit="1" customWidth="1"/>
    <col min="9" max="9" width="9.140625" bestFit="1" customWidth="1"/>
    <col min="10" max="10" width="36.7109375" customWidth="1"/>
  </cols>
  <sheetData>
    <row r="2" spans="3:20">
      <c r="C2" s="123" t="s">
        <v>229</v>
      </c>
      <c r="D2" s="123"/>
      <c r="E2" s="17"/>
      <c r="G2" s="124" t="s">
        <v>100</v>
      </c>
      <c r="H2" s="123"/>
      <c r="I2" s="123"/>
      <c r="J2" s="123"/>
      <c r="K2" s="123"/>
    </row>
    <row r="3" spans="3:20">
      <c r="C3" s="12" t="s">
        <v>37</v>
      </c>
      <c r="D3" s="13" t="s">
        <v>36</v>
      </c>
      <c r="E3" s="16"/>
      <c r="G3" t="s">
        <v>99</v>
      </c>
      <c r="H3" t="s">
        <v>51</v>
      </c>
      <c r="I3" t="s">
        <v>47</v>
      </c>
      <c r="J3" t="s">
        <v>49</v>
      </c>
      <c r="K3" t="s">
        <v>48</v>
      </c>
    </row>
    <row r="4" spans="3:20" ht="34.5">
      <c r="C4" s="10" t="s">
        <v>33</v>
      </c>
      <c r="D4" s="10">
        <v>1</v>
      </c>
      <c r="G4" t="s">
        <v>58</v>
      </c>
      <c r="H4" t="s">
        <v>52</v>
      </c>
      <c r="I4" s="17" t="s">
        <v>75</v>
      </c>
      <c r="J4" s="15" t="s">
        <v>63</v>
      </c>
      <c r="K4" s="14">
        <v>12</v>
      </c>
    </row>
    <row r="5" spans="3:20" ht="34.5">
      <c r="C5" s="10" t="s">
        <v>34</v>
      </c>
      <c r="D5" s="10">
        <v>0.95</v>
      </c>
      <c r="G5" t="s">
        <v>58</v>
      </c>
      <c r="H5" t="s">
        <v>53</v>
      </c>
      <c r="I5" s="17" t="s">
        <v>76</v>
      </c>
      <c r="J5" s="15" t="s">
        <v>66</v>
      </c>
      <c r="K5" s="14">
        <v>12</v>
      </c>
      <c r="T5" t="s">
        <v>63</v>
      </c>
    </row>
    <row r="6" spans="3:20" ht="45.75">
      <c r="C6" s="10" t="s">
        <v>32</v>
      </c>
      <c r="D6" s="10">
        <v>0.65</v>
      </c>
      <c r="G6" t="s">
        <v>58</v>
      </c>
      <c r="H6" t="s">
        <v>54</v>
      </c>
      <c r="I6" s="17" t="s">
        <v>77</v>
      </c>
      <c r="J6" s="15" t="s">
        <v>67</v>
      </c>
      <c r="K6" s="14">
        <v>6</v>
      </c>
      <c r="T6" t="s">
        <v>60</v>
      </c>
    </row>
    <row r="7" spans="3:20" ht="34.5">
      <c r="C7" s="10" t="s">
        <v>35</v>
      </c>
      <c r="D7" s="10">
        <v>0.5</v>
      </c>
      <c r="G7" t="s">
        <v>58</v>
      </c>
      <c r="H7" t="s">
        <v>72</v>
      </c>
      <c r="I7" s="17" t="s">
        <v>78</v>
      </c>
      <c r="J7" s="15" t="s">
        <v>68</v>
      </c>
      <c r="K7" s="14">
        <v>15</v>
      </c>
      <c r="T7" t="s">
        <v>64</v>
      </c>
    </row>
    <row r="8" spans="3:20" ht="34.5">
      <c r="C8" s="10" t="s">
        <v>38</v>
      </c>
      <c r="D8" s="10">
        <v>0</v>
      </c>
      <c r="G8" t="s">
        <v>58</v>
      </c>
      <c r="H8" t="s">
        <v>72</v>
      </c>
      <c r="I8" s="17" t="s">
        <v>79</v>
      </c>
      <c r="J8" s="15" t="s">
        <v>69</v>
      </c>
      <c r="K8" s="14">
        <v>15</v>
      </c>
      <c r="T8" t="s">
        <v>61</v>
      </c>
    </row>
    <row r="9" spans="3:20" ht="23.25">
      <c r="C9" s="10" t="s">
        <v>39</v>
      </c>
      <c r="D9" s="10">
        <v>0</v>
      </c>
      <c r="G9" t="s">
        <v>58</v>
      </c>
      <c r="H9" t="s">
        <v>73</v>
      </c>
      <c r="I9" s="17" t="s">
        <v>80</v>
      </c>
      <c r="J9" s="15" t="s">
        <v>70</v>
      </c>
      <c r="K9" s="14">
        <v>15</v>
      </c>
      <c r="T9" t="s">
        <v>65</v>
      </c>
    </row>
    <row r="10" spans="3:20" ht="42" customHeight="1">
      <c r="C10" s="10" t="s">
        <v>31</v>
      </c>
      <c r="D10" s="10">
        <v>0</v>
      </c>
      <c r="G10" t="s">
        <v>58</v>
      </c>
      <c r="H10" t="s">
        <v>73</v>
      </c>
      <c r="I10" s="17" t="s">
        <v>81</v>
      </c>
      <c r="J10" s="15" t="s">
        <v>71</v>
      </c>
      <c r="K10" s="14">
        <v>15</v>
      </c>
      <c r="T10" t="s">
        <v>62</v>
      </c>
    </row>
    <row r="11" spans="3:20">
      <c r="C11" s="10" t="s">
        <v>40</v>
      </c>
      <c r="D11" s="10"/>
      <c r="G11" t="s">
        <v>58</v>
      </c>
      <c r="H11" t="s">
        <v>57</v>
      </c>
      <c r="I11" s="17" t="s">
        <v>82</v>
      </c>
      <c r="K11" s="14">
        <v>10</v>
      </c>
    </row>
    <row r="12" spans="3:20" ht="31.9" customHeight="1">
      <c r="G12" t="s">
        <v>59</v>
      </c>
      <c r="H12" t="s">
        <v>55</v>
      </c>
      <c r="I12" s="17" t="s">
        <v>83</v>
      </c>
      <c r="J12" s="15" t="s">
        <v>50</v>
      </c>
      <c r="K12" s="14">
        <v>5</v>
      </c>
    </row>
    <row r="13" spans="3:20" ht="34.5">
      <c r="G13" t="s">
        <v>59</v>
      </c>
      <c r="H13" t="s">
        <v>53</v>
      </c>
      <c r="I13" s="17" t="s">
        <v>84</v>
      </c>
      <c r="J13" s="15" t="s">
        <v>29</v>
      </c>
      <c r="K13" s="14">
        <v>5</v>
      </c>
    </row>
    <row r="14" spans="3:20" ht="45.75">
      <c r="G14" t="s">
        <v>59</v>
      </c>
      <c r="H14" t="s">
        <v>54</v>
      </c>
      <c r="I14" s="17" t="s">
        <v>85</v>
      </c>
      <c r="J14" s="15" t="s">
        <v>30</v>
      </c>
      <c r="K14" s="14">
        <v>5</v>
      </c>
    </row>
    <row r="15" spans="3:20">
      <c r="G15" t="s">
        <v>59</v>
      </c>
      <c r="H15" t="s">
        <v>72</v>
      </c>
      <c r="I15" s="17" t="s">
        <v>86</v>
      </c>
      <c r="K15" s="14">
        <v>5</v>
      </c>
    </row>
    <row r="16" spans="3:20" ht="42" customHeight="1">
      <c r="G16" t="s">
        <v>59</v>
      </c>
      <c r="H16" t="s">
        <v>72</v>
      </c>
      <c r="I16" s="17" t="s">
        <v>87</v>
      </c>
      <c r="K16" s="14">
        <v>5</v>
      </c>
    </row>
    <row r="17" spans="7:11">
      <c r="G17" t="s">
        <v>59</v>
      </c>
      <c r="H17" t="s">
        <v>72</v>
      </c>
      <c r="I17" s="17" t="s">
        <v>88</v>
      </c>
      <c r="K17" s="14">
        <v>5</v>
      </c>
    </row>
    <row r="18" spans="7:11">
      <c r="H18" t="s">
        <v>56</v>
      </c>
      <c r="I18" s="17" t="s">
        <v>89</v>
      </c>
      <c r="K18" s="14">
        <v>5</v>
      </c>
    </row>
    <row r="19" spans="7:11">
      <c r="H19" t="s">
        <v>56</v>
      </c>
      <c r="I19" s="17" t="s">
        <v>90</v>
      </c>
      <c r="K19" s="14">
        <v>5</v>
      </c>
    </row>
    <row r="20" spans="7:11">
      <c r="H20" t="s">
        <v>56</v>
      </c>
      <c r="I20" s="17" t="s">
        <v>91</v>
      </c>
      <c r="K20" s="14">
        <v>5</v>
      </c>
    </row>
    <row r="21" spans="7:11">
      <c r="H21" t="s">
        <v>56</v>
      </c>
      <c r="I21" s="17" t="s">
        <v>92</v>
      </c>
      <c r="K21" s="14">
        <v>5</v>
      </c>
    </row>
    <row r="22" spans="7:11">
      <c r="H22" t="s">
        <v>56</v>
      </c>
      <c r="I22" s="17" t="s">
        <v>93</v>
      </c>
      <c r="K22" s="14">
        <v>5</v>
      </c>
    </row>
    <row r="23" spans="7:11">
      <c r="H23" t="s">
        <v>73</v>
      </c>
      <c r="I23" s="17" t="s">
        <v>94</v>
      </c>
      <c r="K23" s="14">
        <v>8</v>
      </c>
    </row>
    <row r="24" spans="7:11">
      <c r="H24" t="s">
        <v>73</v>
      </c>
      <c r="I24" s="17" t="s">
        <v>95</v>
      </c>
      <c r="K24" s="14">
        <v>7</v>
      </c>
    </row>
    <row r="25" spans="7:11">
      <c r="H25" t="s">
        <v>73</v>
      </c>
      <c r="I25" s="17" t="s">
        <v>96</v>
      </c>
      <c r="K25" s="14">
        <v>5</v>
      </c>
    </row>
    <row r="26" spans="7:11">
      <c r="H26" t="s">
        <v>73</v>
      </c>
      <c r="I26" s="17" t="s">
        <v>97</v>
      </c>
      <c r="K26" s="14">
        <v>5</v>
      </c>
    </row>
    <row r="27" spans="7:11">
      <c r="H27" t="s">
        <v>57</v>
      </c>
      <c r="I27" s="17" t="s">
        <v>98</v>
      </c>
      <c r="K27" s="14">
        <v>10</v>
      </c>
    </row>
    <row r="28" spans="7:11">
      <c r="H28" t="s">
        <v>57</v>
      </c>
      <c r="I28" s="17" t="s">
        <v>203</v>
      </c>
      <c r="K28" s="14">
        <v>10</v>
      </c>
    </row>
  </sheetData>
  <mergeCells count="2">
    <mergeCell ref="C2:D2"/>
    <mergeCell ref="G2:K2"/>
  </mergeCell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C6EF7E1DBF65340A30820DEE26974A9" ma:contentTypeVersion="12" ma:contentTypeDescription="Crear nuevo documento." ma:contentTypeScope="" ma:versionID="535d852b1b82255d1a2c755b5754ee49">
  <xsd:schema xmlns:xsd="http://www.w3.org/2001/XMLSchema" xmlns:xs="http://www.w3.org/2001/XMLSchema" xmlns:p="http://schemas.microsoft.com/office/2006/metadata/properties" xmlns:ns2="ff7db083-6ecb-44e3-a965-2cd80d0527f0" xmlns:ns3="189da677-612d-411b-acf7-f6de862860b4" targetNamespace="http://schemas.microsoft.com/office/2006/metadata/properties" ma:root="true" ma:fieldsID="02fba4482168e32b916fb589a1d88ea0" ns2:_="" ns3:_="">
    <xsd:import namespace="ff7db083-6ecb-44e3-a965-2cd80d0527f0"/>
    <xsd:import namespace="189da677-612d-411b-acf7-f6de862860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db083-6ecb-44e3-a965-2cd80d052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9da677-612d-411b-acf7-f6de862860b4"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B6BFB7-1BCF-4826-9DDA-EE408C77BEC9}">
  <ds:schemaRefs>
    <ds:schemaRef ds:uri="http://schemas.microsoft.com/sharepoint/v3/contenttype/forms"/>
  </ds:schemaRefs>
</ds:datastoreItem>
</file>

<file path=customXml/itemProps2.xml><?xml version="1.0" encoding="utf-8"?>
<ds:datastoreItem xmlns:ds="http://schemas.openxmlformats.org/officeDocument/2006/customXml" ds:itemID="{5A7CB4A4-7A01-4C6E-BEE8-66A4463233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7db083-6ecb-44e3-a965-2cd80d0527f0"/>
    <ds:schemaRef ds:uri="189da677-612d-411b-acf7-f6de86286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6BFB0D-9F4F-41B2-8FC3-6198BFAA7BF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13</vt:i4>
      </vt:variant>
    </vt:vector>
  </HeadingPairs>
  <TitlesOfParts>
    <vt:vector size="23" baseType="lpstr">
      <vt:lpstr>Portada</vt:lpstr>
      <vt:lpstr>Instrucciones  </vt:lpstr>
      <vt:lpstr>A1. Agua </vt:lpstr>
      <vt:lpstr>A2-A3 A. residual y pluvial</vt:lpstr>
      <vt:lpstr>E1. Energía y combustibles</vt:lpstr>
      <vt:lpstr>M1. Materiales</vt:lpstr>
      <vt:lpstr>R.1. Residuos 1</vt:lpstr>
      <vt:lpstr>B1. Biodiversidad</vt:lpstr>
      <vt:lpstr>Escalas y puntajes</vt:lpstr>
      <vt:lpstr>CALIFICACIÓN </vt:lpstr>
      <vt:lpstr>'Instrucciones  '!_Hlk518471609</vt:lpstr>
      <vt:lpstr>Escala</vt:lpstr>
      <vt:lpstr>Escala_valor</vt:lpstr>
      <vt:lpstr>'B1. Biodiversidad'!ponderación</vt:lpstr>
      <vt:lpstr>'E1. Energía y combustibles'!ponderación</vt:lpstr>
      <vt:lpstr>'M1. Materiales'!ponderación</vt:lpstr>
      <vt:lpstr>'R.1. Residuos 1'!ponderación</vt:lpstr>
      <vt:lpstr>ponderación</vt:lpstr>
      <vt:lpstr>'B1. Biodiversidad'!Tabla_puntajes</vt:lpstr>
      <vt:lpstr>'E1. Energía y combustibles'!Tabla_puntajes</vt:lpstr>
      <vt:lpstr>'M1. Materiales'!Tabla_puntajes</vt:lpstr>
      <vt:lpstr>'R.1. Residuos 1'!Tabla_puntajes</vt:lpstr>
      <vt:lpstr>Tabla_puntajes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Bolaños</dc:creator>
  <cp:lastModifiedBy>Sergio Bolaños</cp:lastModifiedBy>
  <dcterms:created xsi:type="dcterms:W3CDTF">2020-10-07T16:53:38Z</dcterms:created>
  <dcterms:modified xsi:type="dcterms:W3CDTF">2024-02-12T20:43:36Z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0x0101003C6EF7E1DBF65340A30820DEE26974A9</vt:lpwstr>
  </property>
</Properties>
</file>